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11CFF782-9D1B-45B3-A5E2-EDD6BDE48A17}" xr6:coauthVersionLast="47" xr6:coauthVersionMax="47" xr10:uidLastSave="{00000000-0000-0000-0000-000000000000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0" i="15" l="1"/>
  <c r="AE40" i="15" s="1"/>
  <c r="AF43" i="15"/>
  <c r="AE43" i="15"/>
  <c r="AF41" i="15"/>
  <c r="AF42" i="15" s="1"/>
  <c r="AF40" i="15"/>
  <c r="L40" i="15"/>
  <c r="G20" i="16"/>
  <c r="AA29" i="15"/>
  <c r="L29" i="15"/>
  <c r="AA19" i="15"/>
  <c r="AA20" i="15"/>
  <c r="AA21" i="15"/>
  <c r="AA22" i="15"/>
  <c r="AA23" i="15"/>
  <c r="AA24" i="15"/>
  <c r="AA25" i="15"/>
  <c r="AA26" i="15"/>
  <c r="AA27" i="15"/>
  <c r="AA28" i="15"/>
  <c r="AA30" i="15"/>
  <c r="AA31" i="15"/>
  <c r="AA32" i="15"/>
  <c r="AA33" i="15"/>
  <c r="L52" i="15" l="1"/>
  <c r="AA57" i="15"/>
  <c r="AA52" i="15"/>
  <c r="H17" i="3"/>
  <c r="D17" i="3"/>
  <c r="O64" i="15"/>
  <c r="N62" i="15"/>
  <c r="O62" i="15"/>
  <c r="B17" i="3" s="1"/>
  <c r="P62" i="15"/>
  <c r="Q62" i="15"/>
  <c r="R62" i="15"/>
  <c r="S62" i="15"/>
  <c r="T62" i="15"/>
  <c r="U62" i="15"/>
  <c r="V62" i="15"/>
  <c r="W62" i="15"/>
  <c r="X62" i="15"/>
  <c r="Y62" i="15"/>
  <c r="Z62" i="15"/>
  <c r="AA38" i="15"/>
  <c r="L38" i="15"/>
  <c r="J62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30" i="15"/>
  <c r="L31" i="15"/>
  <c r="L32" i="15"/>
  <c r="L33" i="15"/>
  <c r="L34" i="15"/>
  <c r="L35" i="15"/>
  <c r="L36" i="15"/>
  <c r="L37" i="15"/>
  <c r="L39" i="15"/>
  <c r="L41" i="15"/>
  <c r="L42" i="15"/>
  <c r="L43" i="15"/>
  <c r="L44" i="15"/>
  <c r="L45" i="15"/>
  <c r="L46" i="15"/>
  <c r="L47" i="15"/>
  <c r="L48" i="15"/>
  <c r="L49" i="15"/>
  <c r="L50" i="15"/>
  <c r="L51" i="15"/>
  <c r="L53" i="15"/>
  <c r="L54" i="15"/>
  <c r="L55" i="15"/>
  <c r="L56" i="15"/>
  <c r="L57" i="15"/>
  <c r="L58" i="15"/>
  <c r="L59" i="15"/>
  <c r="L60" i="15"/>
  <c r="L61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A17" i="15"/>
  <c r="L6" i="15"/>
  <c r="AF32" i="15" l="1"/>
  <c r="AF33" i="15" s="1"/>
  <c r="AF34" i="15" s="1"/>
  <c r="AF35" i="15" s="1"/>
  <c r="AF36" i="15" s="1"/>
  <c r="AF37" i="15" s="1"/>
  <c r="AF38" i="15" s="1"/>
  <c r="AF39" i="15" s="1"/>
  <c r="AF29" i="15"/>
  <c r="AF30" i="15" s="1"/>
  <c r="AF31" i="15" s="1"/>
  <c r="F17" i="3"/>
  <c r="M62" i="15"/>
  <c r="F62" i="15" l="1"/>
  <c r="X64" i="15"/>
  <c r="N64" i="15"/>
  <c r="N66" i="15" s="1"/>
  <c r="H16" i="3"/>
  <c r="B16" i="3"/>
  <c r="D16" i="3"/>
  <c r="F16" i="3" l="1"/>
  <c r="AA54" i="15"/>
  <c r="AA55" i="15"/>
  <c r="AD62" i="15"/>
  <c r="F8" i="16"/>
  <c r="F5" i="16"/>
  <c r="AA42" i="15"/>
  <c r="AA43" i="15"/>
  <c r="E62" i="15"/>
  <c r="B23" i="9" l="1"/>
  <c r="B28" i="9"/>
  <c r="AA6" i="15"/>
  <c r="AA7" i="15"/>
  <c r="AA8" i="15"/>
  <c r="AE6" i="15" l="1"/>
  <c r="AE7" i="15" s="1"/>
  <c r="AA50" i="15"/>
  <c r="AA51" i="15"/>
  <c r="AA53" i="15"/>
  <c r="AA56" i="15"/>
  <c r="AA46" i="15"/>
  <c r="AA47" i="15"/>
  <c r="AA48" i="15"/>
  <c r="AA49" i="15"/>
  <c r="AA45" i="15"/>
  <c r="AA41" i="15"/>
  <c r="AA44" i="15"/>
  <c r="AA39" i="15"/>
  <c r="AA37" i="15"/>
  <c r="AA36" i="15"/>
  <c r="AA34" i="15"/>
  <c r="AA35" i="15"/>
  <c r="S64" i="15" l="1"/>
  <c r="AA18" i="15" l="1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4" i="15" l="1"/>
  <c r="T64" i="15"/>
  <c r="P64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A62" i="15"/>
  <c r="AB62" i="15"/>
  <c r="AE30" i="15" l="1"/>
  <c r="AE31" i="15" s="1"/>
  <c r="AE32" i="15" s="1"/>
  <c r="AE33" i="15" s="1"/>
  <c r="AE34" i="15" s="1"/>
  <c r="AE35" i="15" s="1"/>
  <c r="AE36" i="15" s="1"/>
  <c r="AE37" i="15" s="1"/>
  <c r="AE38" i="15" s="1"/>
  <c r="AE39" i="15" s="1"/>
  <c r="AE41" i="15" s="1"/>
  <c r="AE42" i="15" s="1"/>
  <c r="AE29" i="15"/>
  <c r="H62" i="15"/>
  <c r="AC62" i="15"/>
  <c r="I62" i="15"/>
  <c r="F12" i="16" l="1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2" i="15"/>
  <c r="G62" i="15"/>
  <c r="L62" i="15" l="1"/>
  <c r="B20" i="9"/>
  <c r="C9" i="9" l="1"/>
  <c r="C14" i="9" s="1"/>
  <c r="B8" i="3" l="1"/>
  <c r="B33" i="3"/>
  <c r="B22" i="3" l="1"/>
  <c r="B26" i="3"/>
  <c r="F26" i="3" s="1"/>
  <c r="X66" i="15" l="1"/>
  <c r="Y66" i="15"/>
  <c r="V64" i="15"/>
  <c r="Q64" i="15"/>
  <c r="Q66" i="15" s="1"/>
  <c r="W64" i="15"/>
  <c r="W66" i="15" s="1"/>
  <c r="R64" i="15"/>
  <c r="R66" i="15" s="1"/>
  <c r="B30" i="9" l="1"/>
  <c r="C31" i="9" s="1"/>
  <c r="S66" i="15"/>
  <c r="T66" i="15"/>
  <c r="B20" i="3"/>
  <c r="V66" i="15"/>
  <c r="U64" i="15" l="1"/>
  <c r="U66" i="15" s="1"/>
  <c r="D23" i="3"/>
  <c r="B23" i="3"/>
  <c r="D20" i="16"/>
  <c r="C20" i="16"/>
  <c r="H30" i="13"/>
  <c r="H33" i="13" l="1"/>
  <c r="F23" i="3"/>
  <c r="J64" i="15" l="1"/>
  <c r="Z64" i="15"/>
  <c r="P66" i="15"/>
  <c r="O66" i="15"/>
  <c r="M64" i="15"/>
  <c r="G64" i="15"/>
  <c r="B19" i="3"/>
  <c r="D20" i="3" l="1"/>
  <c r="F20" i="3" s="1"/>
  <c r="Z66" i="15"/>
  <c r="J66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6" i="15"/>
  <c r="D15" i="3"/>
  <c r="F29" i="3" l="1"/>
  <c r="F15" i="3"/>
  <c r="B7" i="3"/>
  <c r="B12" i="3" s="1"/>
  <c r="B31" i="3" s="1"/>
  <c r="G66" i="15"/>
  <c r="B35" i="3" l="1"/>
  <c r="F31" i="3"/>
  <c r="E69" i="15"/>
  <c r="F12" i="3"/>
  <c r="B21" i="9"/>
  <c r="C22" i="9" s="1"/>
  <c r="C25" i="9" s="1"/>
  <c r="C33" i="9" s="1"/>
  <c r="B38" i="3"/>
  <c r="E70" i="15"/>
</calcChain>
</file>

<file path=xl/sharedStrings.xml><?xml version="1.0" encoding="utf-8"?>
<sst xmlns="http://schemas.openxmlformats.org/spreadsheetml/2006/main" count="286" uniqueCount="181">
  <si>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</si>
  <si>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</si>
  <si>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</si>
  <si>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</si>
  <si>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</si>
  <si>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</si>
  <si>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</si>
  <si>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</si>
  <si>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</si>
  <si>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</si>
  <si>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</si>
  <si>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</si>
  <si>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</si>
  <si>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</si>
  <si>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</si>
  <si>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</si>
  <si>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</si>
  <si>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</si>
  <si>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</si>
  <si>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</si>
  <si>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</si>
  <si>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</si>
  <si>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</si>
  <si>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</si>
  <si>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</si>
  <si>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</si>
  <si>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</si>
  <si>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</si>
  <si>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</si>
  <si>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</si>
  <si>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</si>
  <si>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</si>
  <si>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</si>
  <si>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</si>
  <si>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</si>
  <si>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</si>
  <si>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</si>
  <si>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</si>
  <si>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</si>
  <si>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</si>
  <si>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</si>
  <si>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</si>
  <si>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</si>
  <si>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</si>
  <si>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</si>
  <si>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</si>
  <si>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</si>
  <si>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</si>
  <si>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</si>
  <si>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</si>
  <si>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</si>
  <si>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</si>
  <si>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</si>
  <si>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</si>
  <si>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</si>
  <si>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</si>
  <si>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</si>
  <si>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</si>
  <si>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</si>
  <si>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</si>
  <si>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</si>
  <si>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</si>
  <si>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</si>
  <si>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</si>
  <si>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</si>
  <si>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</si>
  <si>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</si>
  <si>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</si>
  <si>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</si>
  <si>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</si>
  <si>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</si>
  <si>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</si>
  <si>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</si>
  <si>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</si>
  <si>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</si>
  <si>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</si>
  <si>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</si>
  <si>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</si>
  <si>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</si>
  <si>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</si>
  <si>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</si>
  <si>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</si>
  <si>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</si>
  <si>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</si>
  <si>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</si>
  <si>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</si>
  <si>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</si>
  <si>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</si>
  <si>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</si>
  <si>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</si>
  <si>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</si>
  <si>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</si>
  <si>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</si>
  <si>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</si>
  <si>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</si>
  <si>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</si>
  <si>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</si>
  <si>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</si>
  <si>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</si>
  <si>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</si>
  <si>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</si>
  <si>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</si>
  <si>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</si>
  <si>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</si>
  <si>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</si>
  <si>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</si>
  <si>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</si>
  <si>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</si>
  <si>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</si>
  <si>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</si>
  <si>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</si>
  <si>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</si>
  <si>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</si>
  <si>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</si>
  <si>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</si>
  <si>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</si>
  <si>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</si>
  <si>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</si>
  <si>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</si>
  <si>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</si>
  <si>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</si>
  <si>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</si>
  <si>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</si>
  <si>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</si>
  <si>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</si>
  <si>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</si>
  <si>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</si>
  <si>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</si>
  <si>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</si>
  <si>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</si>
  <si>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</si>
  <si>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</si>
  <si>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</si>
  <si>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</si>
  <si>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</si>
  <si>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</si>
  <si>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15th July</t>
  </si>
  <si>
    <t>Zurich</t>
  </si>
  <si>
    <t>25th July</t>
  </si>
  <si>
    <t>28th July</t>
  </si>
  <si>
    <t>Anthony Ashwin</t>
  </si>
  <si>
    <t>1st September</t>
  </si>
  <si>
    <t>4th September</t>
  </si>
  <si>
    <t>Hessle Swing Band</t>
  </si>
  <si>
    <t>2nd October</t>
  </si>
  <si>
    <t>8th September</t>
  </si>
  <si>
    <t>P25/26-12</t>
  </si>
  <si>
    <t>P25/26-13</t>
  </si>
  <si>
    <t>P25/26-14</t>
  </si>
  <si>
    <t>P25/26-15</t>
  </si>
  <si>
    <t>P25/26-16</t>
  </si>
  <si>
    <t>P25/26-17</t>
  </si>
  <si>
    <t>P25/26-18</t>
  </si>
  <si>
    <t>P25/26-19</t>
  </si>
  <si>
    <t>P25/26-20</t>
  </si>
  <si>
    <t>P25/26-21</t>
  </si>
  <si>
    <t>P25/26-22</t>
  </si>
  <si>
    <t>R25/26-3</t>
  </si>
  <si>
    <t>5th November</t>
  </si>
  <si>
    <t>P25/26-23</t>
  </si>
  <si>
    <t>P25/26-24</t>
  </si>
  <si>
    <t>Middleton on the Wolds PC</t>
  </si>
  <si>
    <t>P25/26-25</t>
  </si>
  <si>
    <t>1st December</t>
  </si>
  <si>
    <t>CMB Computers  Ltd</t>
  </si>
  <si>
    <t>P25/26-26</t>
  </si>
  <si>
    <t>Catherine Simpson</t>
  </si>
  <si>
    <t>P25/26-27</t>
  </si>
  <si>
    <t>P25/26-28</t>
  </si>
  <si>
    <t>8th December</t>
  </si>
  <si>
    <t>WEL Medical</t>
  </si>
  <si>
    <t>P25/26-29</t>
  </si>
  <si>
    <t>Full Bank Reconciliation  - 31st December 2025</t>
  </si>
  <si>
    <t>Balance per Bank Statement 31st December 2025</t>
  </si>
  <si>
    <t>9 months to the 31st December 2025</t>
  </si>
  <si>
    <t>9 months</t>
  </si>
  <si>
    <t>30th December</t>
  </si>
  <si>
    <t>P25/26-30</t>
  </si>
  <si>
    <t>31st December</t>
  </si>
  <si>
    <t>P25/26-31</t>
  </si>
  <si>
    <t>P25/26-32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</si>
</sst>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2" fontId="20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opLeftCell="A14" workbookViewId="0">
      <selection activeCell="B12" sqref="B12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172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173</v>
      </c>
      <c r="B6" s="25">
        <v>2491.87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2491.87</v>
      </c>
    </row>
    <row r="10" spans="1:3" ht="15.6" x14ac:dyDescent="0.3">
      <c r="A10" s="22" t="s">
        <v>67</v>
      </c>
    </row>
    <row r="11" spans="1:3" ht="15.6" x14ac:dyDescent="0.3">
      <c r="A11" s="22" t="s">
        <v>173</v>
      </c>
      <c r="B11" s="25">
        <v>275.56</v>
      </c>
      <c r="C11" s="25">
        <f>B11</f>
        <v>275.56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2767.43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book'!E62-'Cash book'!K62</f>
        <v>5518.1</v>
      </c>
    </row>
    <row r="21" spans="1:11" ht="15.6" x14ac:dyDescent="0.3">
      <c r="A21" s="22" t="s">
        <v>87</v>
      </c>
      <c r="B21" s="4">
        <f>'Cash book'!F62</f>
        <v>3911.5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2491.8700000000008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2492.7800000000007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book'!K62</f>
        <v>2.62</v>
      </c>
      <c r="C30" s="42"/>
    </row>
    <row r="31" spans="1:11" ht="15.6" x14ac:dyDescent="0.3">
      <c r="A31" s="22" t="s">
        <v>70</v>
      </c>
      <c r="B31" s="43"/>
      <c r="C31" s="42">
        <f>B27+B28-B29+B30</f>
        <v>274.64999999999998</v>
      </c>
    </row>
    <row r="33" spans="1:3" ht="16.2" thickBot="1" x14ac:dyDescent="0.35">
      <c r="A33" s="22" t="s">
        <v>71</v>
      </c>
      <c r="B33" s="42"/>
      <c r="C33" s="41">
        <f>C25+C31</f>
        <v>2767.4300000000007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topLeftCell="A12" workbookViewId="0">
      <selection activeCell="D3" sqref="D3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9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175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174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book'!G62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book'!J62+'Cash book'!K62</f>
        <v>191.72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book'!H62</f>
        <v>329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5520.72</v>
      </c>
      <c r="C12" s="8"/>
      <c r="D12" s="33">
        <f>+H12*$H$1/12</f>
        <v>3750</v>
      </c>
      <c r="E12" s="8"/>
      <c r="F12" s="33">
        <f>+B12-D12</f>
        <v>1770.7200000000003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book'!M62</f>
        <v>1631.77</v>
      </c>
      <c r="C15" s="8"/>
      <c r="D15" s="33">
        <f t="shared" ref="D15:D28" si="0">+H15*$H$1/12</f>
        <v>1120.5</v>
      </c>
      <c r="E15" s="8"/>
      <c r="F15" s="8">
        <f t="shared" ref="F15:F29" si="1">-B15+D15</f>
        <v>-511.27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book'!N62</f>
        <v>78</v>
      </c>
      <c r="C16" s="8"/>
      <c r="D16" s="33">
        <f>Budget!H7</f>
        <v>312</v>
      </c>
      <c r="E16" s="8"/>
      <c r="F16" s="8">
        <f t="shared" si="1"/>
        <v>234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book'!O62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book'!Z62</f>
        <v>24</v>
      </c>
      <c r="C18" s="8"/>
      <c r="D18" s="33">
        <f t="shared" si="0"/>
        <v>75</v>
      </c>
      <c r="E18" s="8"/>
      <c r="F18" s="8">
        <f t="shared" si="1"/>
        <v>51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book'!Q62</f>
        <v>586</v>
      </c>
      <c r="C19" s="8"/>
      <c r="D19" s="33">
        <f t="shared" si="0"/>
        <v>420</v>
      </c>
      <c r="E19" s="8"/>
      <c r="F19" s="8">
        <f t="shared" si="1"/>
        <v>-166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book'!U62</f>
        <v>0</v>
      </c>
      <c r="C20" s="8"/>
      <c r="D20" s="33">
        <f t="shared" si="0"/>
        <v>600</v>
      </c>
      <c r="E20" s="8"/>
      <c r="F20" s="8">
        <f t="shared" si="1"/>
        <v>600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book'!V62</f>
        <v>628.74</v>
      </c>
      <c r="C21" s="8"/>
      <c r="D21" s="33">
        <f t="shared" si="0"/>
        <v>187.5</v>
      </c>
      <c r="E21" s="8"/>
      <c r="F21" s="8">
        <f t="shared" si="1"/>
        <v>-441.24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book'!R62</f>
        <v>352.99</v>
      </c>
      <c r="C22" s="8"/>
      <c r="D22" s="33">
        <f t="shared" si="0"/>
        <v>270</v>
      </c>
      <c r="E22" s="8"/>
      <c r="F22" s="8">
        <f t="shared" si="1"/>
        <v>-82.990000000000009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book'!P62</f>
        <v>132</v>
      </c>
      <c r="C23" s="8"/>
      <c r="D23" s="33">
        <f t="shared" si="0"/>
        <v>0</v>
      </c>
      <c r="E23" s="8"/>
      <c r="F23" s="8">
        <f t="shared" si="1"/>
        <v>-132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book'!T62</f>
        <v>278</v>
      </c>
      <c r="C24" s="8"/>
      <c r="D24" s="33">
        <f t="shared" si="0"/>
        <v>78.75</v>
      </c>
      <c r="E24" s="8"/>
      <c r="F24" s="8">
        <f t="shared" si="1"/>
        <v>-199.25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book'!W62</f>
        <v>0</v>
      </c>
      <c r="C25" s="8"/>
      <c r="D25" s="33">
        <f t="shared" si="0"/>
        <v>75</v>
      </c>
      <c r="E25" s="8"/>
      <c r="F25" s="8">
        <f t="shared" si="1"/>
        <v>75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book'!Y62</f>
        <v>0</v>
      </c>
      <c r="C26" s="8"/>
      <c r="D26" s="33">
        <f t="shared" si="0"/>
        <v>600</v>
      </c>
      <c r="E26" s="8"/>
      <c r="F26" s="8">
        <f t="shared" si="1"/>
        <v>600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book'!X62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book'!S62</f>
        <v>200</v>
      </c>
      <c r="C28" s="8"/>
      <c r="D28" s="33">
        <f t="shared" si="0"/>
        <v>0</v>
      </c>
      <c r="E28" s="8"/>
      <c r="F28" s="8">
        <f t="shared" si="1"/>
        <v>-200</v>
      </c>
      <c r="G28" s="8"/>
      <c r="H28" s="8">
        <f>Budget!H24</f>
        <v>0</v>
      </c>
      <c r="I28" s="8"/>
    </row>
    <row r="29" spans="1:9" x14ac:dyDescent="0.3">
      <c r="B29" s="16">
        <f>SUM(B15:B28)</f>
        <v>3911.5</v>
      </c>
      <c r="C29" s="8"/>
      <c r="D29" s="16">
        <v>0</v>
      </c>
      <c r="E29" s="8"/>
      <c r="F29" s="16">
        <f t="shared" si="1"/>
        <v>-3911.5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1609.2200000000003</v>
      </c>
      <c r="C31" s="8"/>
      <c r="D31" s="33">
        <f>+D12-D29</f>
        <v>3750</v>
      </c>
      <c r="E31" s="8"/>
      <c r="F31" s="33">
        <f>+B31-D31</f>
        <v>-2140.7799999999997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2767.4300000000003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70"/>
  <sheetViews>
    <sheetView zoomScale="105" zoomScaleNormal="146" workbookViewId="0">
      <pane ySplit="3" topLeftCell="A12" activePane="bottomLeft" state="frozen"/>
      <selection activeCell="D1" sqref="D1"/>
      <selection pane="bottomLeft" activeCell="AA39" sqref="AA39:AA40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 s="4">
        <v>189.1</v>
      </c>
      <c r="F7" s="32"/>
      <c r="J7">
        <v>189.1</v>
      </c>
      <c r="L7" s="55">
        <f t="shared" ref="L7:L58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43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7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4">
        <f>AE9-AA10+L10-K10</f>
        <v>5730.86</v>
      </c>
      <c r="AF10" s="32">
        <f t="shared" si="2"/>
        <v>272.94</v>
      </c>
    </row>
    <row r="11" spans="1:32" x14ac:dyDescent="0.3">
      <c r="A11" t="s">
        <v>124</v>
      </c>
      <c r="B11" t="s">
        <v>51</v>
      </c>
      <c r="C11" t="s">
        <v>99</v>
      </c>
      <c r="D11" t="s">
        <v>125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4">
        <f t="shared" ref="AE11:AE43" si="4">AE10-AA11+L11-K11</f>
        <v>5706.0599999999995</v>
      </c>
      <c r="AF11" s="32">
        <f t="shared" si="2"/>
        <v>272.94</v>
      </c>
    </row>
    <row r="12" spans="1:32" x14ac:dyDescent="0.3">
      <c r="B12" t="s">
        <v>127</v>
      </c>
      <c r="C12" t="s">
        <v>99</v>
      </c>
      <c r="D12" t="s">
        <v>126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4">
        <f t="shared" si="4"/>
        <v>5580.36</v>
      </c>
      <c r="AF12" s="32">
        <f t="shared" si="2"/>
        <v>272.94</v>
      </c>
    </row>
    <row r="13" spans="1:32" x14ac:dyDescent="0.3">
      <c r="B13" t="s">
        <v>107</v>
      </c>
      <c r="C13" t="s">
        <v>99</v>
      </c>
      <c r="D13" t="s">
        <v>128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/>
      <c r="AE13" s="4">
        <f t="shared" si="4"/>
        <v>5454.36</v>
      </c>
      <c r="AF13" s="32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t="s">
        <v>129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4">
        <f t="shared" si="4"/>
        <v>5434.16</v>
      </c>
      <c r="AF14" s="32">
        <f t="shared" si="2"/>
        <v>272.94</v>
      </c>
    </row>
    <row r="15" spans="1:32" x14ac:dyDescent="0.3">
      <c r="B15" t="s">
        <v>121</v>
      </c>
      <c r="C15" t="s">
        <v>99</v>
      </c>
      <c r="D15" t="s">
        <v>130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4">
        <f t="shared" si="4"/>
        <v>5303.86</v>
      </c>
      <c r="AF15" s="32">
        <f t="shared" si="2"/>
        <v>272.94</v>
      </c>
    </row>
    <row r="16" spans="1:32" x14ac:dyDescent="0.3">
      <c r="B16" t="s">
        <v>108</v>
      </c>
      <c r="C16" t="s">
        <v>99</v>
      </c>
      <c r="D16" t="s">
        <v>131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4">
        <f t="shared" si="4"/>
        <v>4843.8599999999997</v>
      </c>
      <c r="AF16" s="32">
        <f t="shared" si="2"/>
        <v>272.94</v>
      </c>
    </row>
    <row r="17" spans="1:32" x14ac:dyDescent="0.3">
      <c r="A17" t="s">
        <v>133</v>
      </c>
      <c r="B17" t="s">
        <v>51</v>
      </c>
      <c r="C17" t="s">
        <v>99</v>
      </c>
      <c r="D17" t="s">
        <v>134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4">
        <f t="shared" si="4"/>
        <v>4823.66</v>
      </c>
      <c r="AF17" s="32">
        <f t="shared" si="2"/>
        <v>272.94</v>
      </c>
    </row>
    <row r="18" spans="1:32" x14ac:dyDescent="0.3">
      <c r="B18" t="s">
        <v>121</v>
      </c>
      <c r="C18" t="s">
        <v>99</v>
      </c>
      <c r="D18" t="s">
        <v>135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4">
        <f t="shared" si="4"/>
        <v>4693.3599999999997</v>
      </c>
      <c r="AF18" s="32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4">
        <f t="shared" si="4"/>
        <v>4693.3599999999997</v>
      </c>
      <c r="AF19" s="32">
        <f t="shared" si="2"/>
        <v>273.85000000000002</v>
      </c>
    </row>
    <row r="20" spans="1:32" x14ac:dyDescent="0.3">
      <c r="A20" t="s">
        <v>136</v>
      </c>
      <c r="B20" t="s">
        <v>137</v>
      </c>
      <c r="C20" t="s">
        <v>99</v>
      </c>
      <c r="D20" t="s">
        <v>146</v>
      </c>
      <c r="E20" s="31"/>
      <c r="F20" s="32">
        <v>352.99</v>
      </c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>
        <v>352.99</v>
      </c>
      <c r="S20" s="4"/>
      <c r="T20" s="4"/>
      <c r="U20" s="4"/>
      <c r="V20" s="4"/>
      <c r="W20" s="4"/>
      <c r="X20" s="4"/>
      <c r="Y20" s="4"/>
      <c r="Z20" s="4"/>
      <c r="AA20" s="4">
        <f t="shared" si="3"/>
        <v>352.99</v>
      </c>
      <c r="AB20" s="4"/>
      <c r="AC20" s="4"/>
      <c r="AD20" s="32"/>
      <c r="AE20" s="4">
        <f t="shared" si="4"/>
        <v>4340.37</v>
      </c>
      <c r="AF20" s="32">
        <f t="shared" si="2"/>
        <v>273.85000000000002</v>
      </c>
    </row>
    <row r="21" spans="1:32" x14ac:dyDescent="0.3">
      <c r="A21" t="s">
        <v>138</v>
      </c>
      <c r="B21" t="s">
        <v>100</v>
      </c>
      <c r="C21" t="s">
        <v>84</v>
      </c>
      <c r="D21" t="s">
        <v>157</v>
      </c>
      <c r="E21" s="31">
        <v>329</v>
      </c>
      <c r="F21" s="32"/>
      <c r="G21" s="4"/>
      <c r="H21" s="4">
        <v>329</v>
      </c>
      <c r="I21" s="4"/>
      <c r="J21" s="4"/>
      <c r="K21" s="4"/>
      <c r="L21" s="55">
        <f t="shared" si="0"/>
        <v>329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>
        <f t="shared" si="4"/>
        <v>4669.37</v>
      </c>
      <c r="AF21" s="32">
        <f t="shared" si="2"/>
        <v>273.85000000000002</v>
      </c>
    </row>
    <row r="22" spans="1:32" x14ac:dyDescent="0.3">
      <c r="A22" t="s">
        <v>139</v>
      </c>
      <c r="B22" t="s">
        <v>51</v>
      </c>
      <c r="C22" t="s">
        <v>99</v>
      </c>
      <c r="D22" t="s">
        <v>147</v>
      </c>
      <c r="E22" s="31"/>
      <c r="F22" s="32">
        <v>20.2</v>
      </c>
      <c r="G22" s="4"/>
      <c r="H22" s="4"/>
      <c r="I22" s="4"/>
      <c r="J22" s="4"/>
      <c r="K22" s="4"/>
      <c r="L22" s="55">
        <f t="shared" si="0"/>
        <v>0</v>
      </c>
      <c r="M22" s="4">
        <v>20.2</v>
      </c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20.2</v>
      </c>
      <c r="AB22" s="4"/>
      <c r="AC22" s="65"/>
      <c r="AD22" s="32"/>
      <c r="AE22" s="4">
        <f t="shared" si="4"/>
        <v>4649.17</v>
      </c>
      <c r="AF22" s="32">
        <f t="shared" si="2"/>
        <v>273.85000000000002</v>
      </c>
    </row>
    <row r="23" spans="1:32" x14ac:dyDescent="0.3">
      <c r="B23" t="s">
        <v>121</v>
      </c>
      <c r="C23" t="s">
        <v>99</v>
      </c>
      <c r="D23" t="s">
        <v>148</v>
      </c>
      <c r="E23" s="31"/>
      <c r="F23" s="32">
        <v>38.200000000000003</v>
      </c>
      <c r="G23" s="4"/>
      <c r="H23" s="4"/>
      <c r="I23" s="4"/>
      <c r="J23" s="4"/>
      <c r="K23" s="4"/>
      <c r="L23" s="55">
        <f t="shared" si="0"/>
        <v>0</v>
      </c>
      <c r="M23" s="4">
        <v>38.200000000000003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38.200000000000003</v>
      </c>
      <c r="AB23" s="4"/>
      <c r="AC23" s="4"/>
      <c r="AD23" s="32"/>
      <c r="AE23" s="4">
        <f t="shared" si="4"/>
        <v>4610.97</v>
      </c>
      <c r="AF23" s="32">
        <f t="shared" si="2"/>
        <v>273.85000000000002</v>
      </c>
    </row>
    <row r="24" spans="1:32" x14ac:dyDescent="0.3">
      <c r="B24" t="s">
        <v>140</v>
      </c>
      <c r="C24" t="s">
        <v>99</v>
      </c>
      <c r="D24" t="s">
        <v>149</v>
      </c>
      <c r="E24" s="31"/>
      <c r="F24" s="32">
        <v>60</v>
      </c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>
        <v>60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60</v>
      </c>
      <c r="AB24" s="4"/>
      <c r="AC24" s="4"/>
      <c r="AD24" s="32"/>
      <c r="AE24" s="4">
        <f t="shared" si="4"/>
        <v>4550.97</v>
      </c>
      <c r="AF24" s="32">
        <f t="shared" si="2"/>
        <v>273.85000000000002</v>
      </c>
    </row>
    <row r="25" spans="1:32" x14ac:dyDescent="0.3">
      <c r="B25" t="s">
        <v>121</v>
      </c>
      <c r="C25" t="s">
        <v>99</v>
      </c>
      <c r="D25" t="s">
        <v>150</v>
      </c>
      <c r="E25" s="31"/>
      <c r="F25" s="32">
        <v>130.30000000000001</v>
      </c>
      <c r="G25" s="4"/>
      <c r="H25" s="4"/>
      <c r="I25" s="4"/>
      <c r="J25" s="4"/>
      <c r="K25" s="4"/>
      <c r="L25" s="55">
        <f t="shared" si="0"/>
        <v>0</v>
      </c>
      <c r="M25" s="4">
        <v>130.30000000000001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130.30000000000001</v>
      </c>
      <c r="AB25" s="4"/>
      <c r="AC25" s="4"/>
      <c r="AD25" s="32"/>
      <c r="AE25" s="4">
        <f t="shared" si="4"/>
        <v>4420.67</v>
      </c>
      <c r="AF25" s="32">
        <f t="shared" si="2"/>
        <v>273.85000000000002</v>
      </c>
    </row>
    <row r="26" spans="1:32" x14ac:dyDescent="0.3">
      <c r="A26" t="s">
        <v>141</v>
      </c>
      <c r="B26" t="s">
        <v>51</v>
      </c>
      <c r="C26" t="s">
        <v>99</v>
      </c>
      <c r="D26" t="s">
        <v>151</v>
      </c>
      <c r="E26" s="31"/>
      <c r="F26" s="32">
        <v>24.8</v>
      </c>
      <c r="G26" s="4"/>
      <c r="H26" s="4"/>
      <c r="I26" s="4"/>
      <c r="J26" s="4"/>
      <c r="K26" s="4"/>
      <c r="L26" s="55">
        <f t="shared" si="0"/>
        <v>0</v>
      </c>
      <c r="M26" s="4">
        <v>24.8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24.8</v>
      </c>
      <c r="AB26" s="4"/>
      <c r="AC26" s="4"/>
      <c r="AD26" s="32"/>
      <c r="AE26" s="4">
        <f t="shared" si="4"/>
        <v>4395.87</v>
      </c>
      <c r="AF26" s="32">
        <f t="shared" si="2"/>
        <v>273.85000000000002</v>
      </c>
    </row>
    <row r="27" spans="1:32" x14ac:dyDescent="0.3">
      <c r="B27" t="s">
        <v>121</v>
      </c>
      <c r="C27" t="s">
        <v>99</v>
      </c>
      <c r="D27" t="s">
        <v>152</v>
      </c>
      <c r="E27" s="31"/>
      <c r="F27" s="32">
        <v>125.7</v>
      </c>
      <c r="G27" s="4"/>
      <c r="H27" s="4"/>
      <c r="I27" s="4"/>
      <c r="J27" s="4"/>
      <c r="K27" s="4"/>
      <c r="L27" s="55">
        <f t="shared" si="0"/>
        <v>0</v>
      </c>
      <c r="M27" s="4">
        <v>125.7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125.7</v>
      </c>
      <c r="AB27" s="4"/>
      <c r="AC27" s="4"/>
      <c r="AD27" s="32"/>
      <c r="AE27" s="4">
        <f t="shared" si="4"/>
        <v>4270.17</v>
      </c>
      <c r="AF27" s="32">
        <f t="shared" si="2"/>
        <v>273.85000000000002</v>
      </c>
    </row>
    <row r="28" spans="1:32" x14ac:dyDescent="0.3">
      <c r="A28" t="s">
        <v>142</v>
      </c>
      <c r="B28" t="s">
        <v>143</v>
      </c>
      <c r="C28" t="s">
        <v>99</v>
      </c>
      <c r="D28" t="s">
        <v>153</v>
      </c>
      <c r="E28" s="31"/>
      <c r="F28" s="32">
        <v>200</v>
      </c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>
        <v>200</v>
      </c>
      <c r="T28" s="4"/>
      <c r="U28" s="4"/>
      <c r="V28" s="4"/>
      <c r="W28" s="4"/>
      <c r="X28" s="4"/>
      <c r="Y28" s="4"/>
      <c r="Z28" s="4"/>
      <c r="AA28" s="4">
        <f t="shared" si="3"/>
        <v>200</v>
      </c>
      <c r="AB28" s="4"/>
      <c r="AC28" s="4"/>
      <c r="AD28" s="32"/>
      <c r="AE28" s="4">
        <f t="shared" si="4"/>
        <v>4070.17</v>
      </c>
      <c r="AF28" s="32">
        <f t="shared" si="2"/>
        <v>273.85000000000002</v>
      </c>
    </row>
    <row r="29" spans="1:32" x14ac:dyDescent="0.3">
      <c r="A29" t="s">
        <v>145</v>
      </c>
      <c r="B29" t="s">
        <v>109</v>
      </c>
      <c r="C29" t="s">
        <v>64</v>
      </c>
      <c r="E29" s="31">
        <v>0.91</v>
      </c>
      <c r="F29" s="32"/>
      <c r="G29" s="4"/>
      <c r="H29" s="4"/>
      <c r="I29" s="4"/>
      <c r="J29" s="4"/>
      <c r="K29" s="4">
        <v>0.91</v>
      </c>
      <c r="L29" s="55">
        <f t="shared" si="0"/>
        <v>0.91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>
        <f t="shared" si="4"/>
        <v>4070.17</v>
      </c>
      <c r="AF29" s="32">
        <f t="shared" si="2"/>
        <v>274.76000000000005</v>
      </c>
    </row>
    <row r="30" spans="1:32" x14ac:dyDescent="0.3">
      <c r="A30" t="s">
        <v>144</v>
      </c>
      <c r="B30" t="s">
        <v>51</v>
      </c>
      <c r="C30" t="s">
        <v>99</v>
      </c>
      <c r="D30" t="s">
        <v>154</v>
      </c>
      <c r="E30" s="31"/>
      <c r="F30" s="32">
        <v>24.8</v>
      </c>
      <c r="G30" s="4"/>
      <c r="H30" s="4"/>
      <c r="I30" s="4"/>
      <c r="J30" s="4"/>
      <c r="K30" s="4"/>
      <c r="L30" s="55">
        <f t="shared" si="0"/>
        <v>0</v>
      </c>
      <c r="M30" s="4">
        <v>24.8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24.8</v>
      </c>
      <c r="AB30" s="4"/>
      <c r="AC30" s="4"/>
      <c r="AD30" s="32"/>
      <c r="AE30" s="4">
        <f>AE28-AA30+L30-K30</f>
        <v>4045.37</v>
      </c>
      <c r="AF30" s="32">
        <f t="shared" si="2"/>
        <v>274.76000000000005</v>
      </c>
    </row>
    <row r="31" spans="1:32" x14ac:dyDescent="0.3">
      <c r="B31" t="s">
        <v>121</v>
      </c>
      <c r="C31" t="s">
        <v>99</v>
      </c>
      <c r="D31" t="s">
        <v>155</v>
      </c>
      <c r="E31" s="31"/>
      <c r="F31" s="32">
        <v>125.7</v>
      </c>
      <c r="G31" s="4"/>
      <c r="H31" s="4"/>
      <c r="I31" s="4"/>
      <c r="J31" s="4"/>
      <c r="K31" s="4"/>
      <c r="L31" s="55">
        <f t="shared" si="0"/>
        <v>0</v>
      </c>
      <c r="M31" s="4">
        <v>125.7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125.7</v>
      </c>
      <c r="AB31" s="4"/>
      <c r="AC31" s="4"/>
      <c r="AD31" s="32"/>
      <c r="AE31" s="4">
        <f t="shared" si="4"/>
        <v>3919.67</v>
      </c>
      <c r="AF31" s="32">
        <f t="shared" si="2"/>
        <v>274.76000000000005</v>
      </c>
    </row>
    <row r="32" spans="1:32" x14ac:dyDescent="0.3">
      <c r="B32" t="s">
        <v>100</v>
      </c>
      <c r="C32" t="s">
        <v>99</v>
      </c>
      <c r="D32" t="s">
        <v>156</v>
      </c>
      <c r="E32" s="31"/>
      <c r="F32" s="32">
        <v>553.55999999999995</v>
      </c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>
        <v>553.55999999999995</v>
      </c>
      <c r="W32" s="4"/>
      <c r="X32" s="4"/>
      <c r="Y32" s="4"/>
      <c r="Z32" s="4"/>
      <c r="AA32" s="4">
        <f t="shared" si="3"/>
        <v>553.55999999999995</v>
      </c>
      <c r="AB32" s="4"/>
      <c r="AC32" s="4"/>
      <c r="AD32" s="32">
        <v>92.26</v>
      </c>
      <c r="AE32" s="4">
        <f t="shared" si="4"/>
        <v>3366.11</v>
      </c>
      <c r="AF32" s="32">
        <f t="shared" si="2"/>
        <v>274.76000000000005</v>
      </c>
    </row>
    <row r="33" spans="1:32" x14ac:dyDescent="0.3">
      <c r="A33" t="s">
        <v>158</v>
      </c>
      <c r="B33" t="s">
        <v>121</v>
      </c>
      <c r="C33" t="s">
        <v>99</v>
      </c>
      <c r="D33" t="s">
        <v>159</v>
      </c>
      <c r="E33" s="31"/>
      <c r="F33" s="32">
        <v>148.03</v>
      </c>
      <c r="G33" s="4"/>
      <c r="H33" s="4"/>
      <c r="I33" s="4"/>
      <c r="J33" s="4"/>
      <c r="K33" s="4"/>
      <c r="L33" s="55">
        <f t="shared" si="0"/>
        <v>0</v>
      </c>
      <c r="M33" s="4">
        <v>122.03</v>
      </c>
      <c r="N33" s="4">
        <v>26</v>
      </c>
      <c r="O33" s="4"/>
      <c r="P33" s="4"/>
      <c r="Q33" s="4"/>
      <c r="R33" s="4"/>
      <c r="S33" s="4"/>
      <c r="T33" s="65"/>
      <c r="U33" s="4"/>
      <c r="V33" s="4"/>
      <c r="W33" s="4"/>
      <c r="X33" s="4"/>
      <c r="Y33" s="4"/>
      <c r="Z33" s="4"/>
      <c r="AA33" s="4">
        <f t="shared" si="3"/>
        <v>148.03</v>
      </c>
      <c r="AB33" s="4"/>
      <c r="AC33" s="4"/>
      <c r="AD33" s="32"/>
      <c r="AE33" s="4">
        <f t="shared" si="4"/>
        <v>3218.08</v>
      </c>
      <c r="AF33" s="32">
        <f t="shared" si="2"/>
        <v>274.76000000000005</v>
      </c>
    </row>
    <row r="34" spans="1:32" x14ac:dyDescent="0.3">
      <c r="B34" t="s">
        <v>51</v>
      </c>
      <c r="C34" t="s">
        <v>99</v>
      </c>
      <c r="D34" t="s">
        <v>160</v>
      </c>
      <c r="E34" s="31"/>
      <c r="F34" s="32">
        <v>30.4</v>
      </c>
      <c r="G34" s="4"/>
      <c r="H34" s="4"/>
      <c r="I34" s="4"/>
      <c r="J34" s="4"/>
      <c r="K34" s="4"/>
      <c r="L34" s="55">
        <f t="shared" si="0"/>
        <v>0</v>
      </c>
      <c r="M34" s="4">
        <v>30.4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30.4</v>
      </c>
      <c r="AB34" s="4"/>
      <c r="AC34" s="4"/>
      <c r="AD34" s="32"/>
      <c r="AE34" s="4">
        <f t="shared" si="4"/>
        <v>3187.68</v>
      </c>
      <c r="AF34" s="32">
        <f t="shared" si="2"/>
        <v>274.76000000000005</v>
      </c>
    </row>
    <row r="35" spans="1:32" x14ac:dyDescent="0.3">
      <c r="B35" t="s">
        <v>161</v>
      </c>
      <c r="C35" t="s">
        <v>99</v>
      </c>
      <c r="D35" t="s">
        <v>162</v>
      </c>
      <c r="E35" s="31"/>
      <c r="F35" s="32">
        <v>72</v>
      </c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>
        <v>72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72</v>
      </c>
      <c r="AB35" s="4"/>
      <c r="AC35" s="4"/>
      <c r="AD35" s="32">
        <v>12</v>
      </c>
      <c r="AE35" s="4">
        <f t="shared" si="4"/>
        <v>3115.68</v>
      </c>
      <c r="AF35" s="32">
        <f t="shared" si="2"/>
        <v>274.76000000000005</v>
      </c>
    </row>
    <row r="36" spans="1:32" x14ac:dyDescent="0.3">
      <c r="A36" t="s">
        <v>163</v>
      </c>
      <c r="B36" t="s">
        <v>164</v>
      </c>
      <c r="C36" t="s">
        <v>99</v>
      </c>
      <c r="D36" t="s">
        <v>165</v>
      </c>
      <c r="E36" s="31"/>
      <c r="F36" s="32">
        <v>84.99</v>
      </c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>
        <v>84.99</v>
      </c>
      <c r="U36" s="4"/>
      <c r="V36" s="4"/>
      <c r="W36" s="4"/>
      <c r="X36" s="4"/>
      <c r="Y36" s="4"/>
      <c r="Z36" s="4"/>
      <c r="AA36" s="4">
        <f t="shared" si="3"/>
        <v>84.99</v>
      </c>
      <c r="AB36" s="4"/>
      <c r="AC36" s="4"/>
      <c r="AD36" s="32">
        <v>14.16</v>
      </c>
      <c r="AE36" s="4">
        <f t="shared" si="4"/>
        <v>3030.69</v>
      </c>
      <c r="AF36" s="32">
        <f t="shared" si="2"/>
        <v>274.76000000000005</v>
      </c>
    </row>
    <row r="37" spans="1:32" x14ac:dyDescent="0.3">
      <c r="B37" t="s">
        <v>166</v>
      </c>
      <c r="C37" t="s">
        <v>99</v>
      </c>
      <c r="D37" t="s">
        <v>167</v>
      </c>
      <c r="E37" s="31"/>
      <c r="F37" s="32">
        <v>229.93</v>
      </c>
      <c r="G37" s="4"/>
      <c r="H37" s="4"/>
      <c r="I37" s="4"/>
      <c r="J37" s="4"/>
      <c r="K37" s="4"/>
      <c r="L37" s="55">
        <f t="shared" si="0"/>
        <v>0</v>
      </c>
      <c r="M37" s="4">
        <v>203.93</v>
      </c>
      <c r="N37" s="4">
        <v>26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229.93</v>
      </c>
      <c r="AB37" s="4"/>
      <c r="AC37" s="4"/>
      <c r="AD37" s="32"/>
      <c r="AE37" s="4">
        <f t="shared" si="4"/>
        <v>2800.76</v>
      </c>
      <c r="AF37" s="32">
        <f t="shared" si="2"/>
        <v>274.76000000000005</v>
      </c>
    </row>
    <row r="38" spans="1:32" x14ac:dyDescent="0.3">
      <c r="B38" t="s">
        <v>51</v>
      </c>
      <c r="C38" t="s">
        <v>99</v>
      </c>
      <c r="D38" t="s">
        <v>168</v>
      </c>
      <c r="E38" s="31"/>
      <c r="F38" s="32">
        <v>50.8</v>
      </c>
      <c r="G38" s="4"/>
      <c r="H38" s="4"/>
      <c r="I38" s="4"/>
      <c r="J38" s="4"/>
      <c r="K38" s="4"/>
      <c r="L38" s="55">
        <f t="shared" si="0"/>
        <v>0</v>
      </c>
      <c r="M38" s="4">
        <v>50.8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50.8</v>
      </c>
      <c r="AB38" s="4"/>
      <c r="AC38" s="4"/>
      <c r="AD38" s="32"/>
      <c r="AE38" s="4">
        <f t="shared" si="4"/>
        <v>2749.96</v>
      </c>
      <c r="AF38" s="32">
        <f t="shared" si="2"/>
        <v>274.76000000000005</v>
      </c>
    </row>
    <row r="39" spans="1:32" x14ac:dyDescent="0.3">
      <c r="B39" t="s">
        <v>170</v>
      </c>
      <c r="C39" t="s">
        <v>99</v>
      </c>
      <c r="D39" t="s">
        <v>171</v>
      </c>
      <c r="E39" s="31"/>
      <c r="F39" s="32">
        <v>75.180000000000007</v>
      </c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>
        <v>75.180000000000007</v>
      </c>
      <c r="W39" s="4"/>
      <c r="X39" s="4"/>
      <c r="Y39" s="4"/>
      <c r="Z39" s="4"/>
      <c r="AA39" s="4">
        <f t="shared" si="3"/>
        <v>75.180000000000007</v>
      </c>
      <c r="AB39" s="4"/>
      <c r="AC39" s="4"/>
      <c r="AD39" s="32">
        <v>12.53</v>
      </c>
      <c r="AE39" s="4">
        <f t="shared" si="4"/>
        <v>2674.78</v>
      </c>
      <c r="AF39" s="32">
        <f t="shared" si="2"/>
        <v>274.76000000000005</v>
      </c>
    </row>
    <row r="40" spans="1:32" x14ac:dyDescent="0.3">
      <c r="A40" t="s">
        <v>169</v>
      </c>
      <c r="B40" t="s">
        <v>109</v>
      </c>
      <c r="C40" t="s">
        <v>64</v>
      </c>
      <c r="E40" s="31">
        <v>0.8</v>
      </c>
      <c r="F40" s="32"/>
      <c r="G40" s="4"/>
      <c r="H40" s="4"/>
      <c r="I40" s="4"/>
      <c r="J40" s="4"/>
      <c r="K40" s="4">
        <v>0.8</v>
      </c>
      <c r="L40" s="55">
        <f t="shared" si="0"/>
        <v>0.8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">
        <f t="shared" si="4"/>
        <v>2674.78</v>
      </c>
      <c r="AF40" s="32">
        <f t="shared" si="2"/>
        <v>275.56000000000006</v>
      </c>
    </row>
    <row r="41" spans="1:32" x14ac:dyDescent="0.3">
      <c r="A41" t="s">
        <v>176</v>
      </c>
      <c r="B41" t="s">
        <v>105</v>
      </c>
      <c r="C41" t="s">
        <v>99</v>
      </c>
      <c r="D41" t="s">
        <v>177</v>
      </c>
      <c r="E41" s="31"/>
      <c r="F41" s="32">
        <v>24</v>
      </c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>
        <v>24</v>
      </c>
      <c r="AA41" s="4">
        <f t="shared" si="3"/>
        <v>24</v>
      </c>
      <c r="AB41" s="4"/>
      <c r="AC41" s="4"/>
      <c r="AD41" s="32">
        <v>4</v>
      </c>
      <c r="AE41" s="4">
        <f>AE39-AA41+L41-K41</f>
        <v>2650.78</v>
      </c>
      <c r="AF41" s="32">
        <f t="shared" si="2"/>
        <v>275.56000000000006</v>
      </c>
    </row>
    <row r="42" spans="1:32" x14ac:dyDescent="0.3">
      <c r="A42" t="s">
        <v>178</v>
      </c>
      <c r="B42" t="s">
        <v>166</v>
      </c>
      <c r="C42" t="s">
        <v>99</v>
      </c>
      <c r="D42" t="s">
        <v>179</v>
      </c>
      <c r="E42" s="31"/>
      <c r="F42" s="32">
        <v>134.11000000000001</v>
      </c>
      <c r="G42" s="4"/>
      <c r="H42" s="4"/>
      <c r="I42" s="4"/>
      <c r="J42" s="4"/>
      <c r="K42" s="4"/>
      <c r="L42" s="55">
        <f t="shared" si="0"/>
        <v>0</v>
      </c>
      <c r="M42" s="4">
        <v>108.11</v>
      </c>
      <c r="N42" s="4">
        <v>26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134.11000000000001</v>
      </c>
      <c r="AB42" s="4"/>
      <c r="AC42" s="4"/>
      <c r="AD42" s="32"/>
      <c r="AE42" s="4">
        <f t="shared" si="4"/>
        <v>2516.67</v>
      </c>
      <c r="AF42" s="32">
        <f t="shared" si="2"/>
        <v>275.56000000000006</v>
      </c>
    </row>
    <row r="43" spans="1:32" x14ac:dyDescent="0.3">
      <c r="B43" t="s">
        <v>51</v>
      </c>
      <c r="C43" t="s">
        <v>99</v>
      </c>
      <c r="D43" t="s">
        <v>180</v>
      </c>
      <c r="E43" s="31"/>
      <c r="F43" s="32">
        <v>24.8</v>
      </c>
      <c r="G43" s="4"/>
      <c r="H43" s="4"/>
      <c r="I43" s="4"/>
      <c r="J43" s="4"/>
      <c r="K43" s="4"/>
      <c r="L43" s="55">
        <f t="shared" si="0"/>
        <v>0</v>
      </c>
      <c r="M43" s="4">
        <v>24.8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24.8</v>
      </c>
      <c r="AB43" s="4"/>
      <c r="AC43" s="4"/>
      <c r="AD43" s="32"/>
      <c r="AE43" s="70">
        <f t="shared" si="4"/>
        <v>2491.87</v>
      </c>
      <c r="AF43" s="67">
        <f t="shared" si="2"/>
        <v>275.56000000000006</v>
      </c>
    </row>
    <row r="44" spans="1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1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1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1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1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40"/>
      <c r="AF54" s="62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0"/>
      <c r="AF55" s="62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f t="shared" si="3"/>
        <v>0</v>
      </c>
      <c r="AB56" s="4"/>
      <c r="AC56" s="4"/>
      <c r="AD56" s="32"/>
      <c r="AE56" s="69"/>
      <c r="AF56" s="64"/>
    </row>
    <row r="57" spans="3:32" x14ac:dyDescent="0.3">
      <c r="E57" s="31"/>
      <c r="F57" s="32"/>
      <c r="G57" s="4"/>
      <c r="H57" s="4"/>
      <c r="I57" s="4"/>
      <c r="J57" s="4"/>
      <c r="K57" s="4"/>
      <c r="L57" s="55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f t="shared" si="3"/>
        <v>0</v>
      </c>
      <c r="AB57" s="4"/>
      <c r="AC57" s="4"/>
      <c r="AD57" s="32"/>
      <c r="AE57" s="4"/>
      <c r="AF57" s="32"/>
    </row>
    <row r="58" spans="3:32" x14ac:dyDescent="0.3">
      <c r="E58" s="31"/>
      <c r="F58" s="32"/>
      <c r="G58" s="4"/>
      <c r="H58" s="4"/>
      <c r="I58" s="4"/>
      <c r="J58" s="4"/>
      <c r="K58" s="4"/>
      <c r="L58" s="55">
        <f t="shared" si="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4"/>
      <c r="AF58" s="32"/>
    </row>
    <row r="59" spans="3:32" x14ac:dyDescent="0.3">
      <c r="E59" s="31"/>
      <c r="F59" s="32"/>
      <c r="G59" s="4"/>
      <c r="H59" s="4"/>
      <c r="I59" s="4"/>
      <c r="J59" s="4"/>
      <c r="K59" s="32"/>
      <c r="L59" s="55">
        <f t="shared" ref="L59:L62" si="5">SUM(G59:K59)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63"/>
      <c r="AF59" s="64"/>
    </row>
    <row r="60" spans="3:32" x14ac:dyDescent="0.3">
      <c r="E60" s="31"/>
      <c r="F60" s="32"/>
      <c r="G60" s="4"/>
      <c r="H60" s="4"/>
      <c r="I60" s="4"/>
      <c r="J60" s="4"/>
      <c r="K60" s="4"/>
      <c r="L60" s="55">
        <f t="shared" si="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32"/>
      <c r="AE60" s="31"/>
      <c r="AF60" s="32"/>
    </row>
    <row r="61" spans="3:32" x14ac:dyDescent="0.3">
      <c r="E61" s="31"/>
      <c r="F61" s="58"/>
      <c r="G61" s="4"/>
      <c r="H61" s="4"/>
      <c r="I61" s="4"/>
      <c r="J61" s="4"/>
      <c r="K61" s="4"/>
      <c r="L61" s="55">
        <f t="shared" si="5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32"/>
      <c r="AE61" s="60"/>
      <c r="AF61" s="61"/>
    </row>
    <row r="62" spans="3:32" x14ac:dyDescent="0.3">
      <c r="C62" s="3" t="s">
        <v>8</v>
      </c>
      <c r="E62" s="30">
        <f>SUM(E6:E61)</f>
        <v>5520.72</v>
      </c>
      <c r="F62" s="30">
        <f>SUM(F6:F61)</f>
        <v>3911.5</v>
      </c>
      <c r="G62" s="30">
        <f>SUM(G8:G61)</f>
        <v>5000</v>
      </c>
      <c r="H62" s="30">
        <f>SUM(H8:H61)</f>
        <v>329</v>
      </c>
      <c r="I62" s="30">
        <f>SUM(I8:I61)</f>
        <v>0</v>
      </c>
      <c r="J62" s="30">
        <f>SUM(J6:J61)</f>
        <v>189.1</v>
      </c>
      <c r="K62" s="30">
        <f>SUM(K8:K61)</f>
        <v>2.62</v>
      </c>
      <c r="L62" s="68">
        <f t="shared" si="5"/>
        <v>5520.72</v>
      </c>
      <c r="M62" s="30">
        <f t="shared" ref="M62:AA62" si="6">SUM(M6:M61)</f>
        <v>1631.77</v>
      </c>
      <c r="N62" s="30">
        <f t="shared" si="6"/>
        <v>78</v>
      </c>
      <c r="O62" s="30">
        <f t="shared" si="6"/>
        <v>0</v>
      </c>
      <c r="P62" s="30">
        <f t="shared" si="6"/>
        <v>132</v>
      </c>
      <c r="Q62" s="30">
        <f t="shared" si="6"/>
        <v>586</v>
      </c>
      <c r="R62" s="30">
        <f t="shared" si="6"/>
        <v>352.99</v>
      </c>
      <c r="S62" s="30">
        <f t="shared" si="6"/>
        <v>200</v>
      </c>
      <c r="T62" s="30">
        <f t="shared" si="6"/>
        <v>278</v>
      </c>
      <c r="U62" s="30">
        <f t="shared" si="6"/>
        <v>0</v>
      </c>
      <c r="V62" s="30">
        <f t="shared" si="6"/>
        <v>628.74</v>
      </c>
      <c r="W62" s="30">
        <f t="shared" si="6"/>
        <v>0</v>
      </c>
      <c r="X62" s="30">
        <f t="shared" si="6"/>
        <v>0</v>
      </c>
      <c r="Y62" s="30">
        <f t="shared" si="6"/>
        <v>0</v>
      </c>
      <c r="Z62" s="30">
        <f t="shared" si="6"/>
        <v>24</v>
      </c>
      <c r="AA62" s="30">
        <f t="shared" si="6"/>
        <v>3911.5</v>
      </c>
      <c r="AB62" s="30">
        <f>SUM(AB8:AB61)</f>
        <v>0</v>
      </c>
      <c r="AC62" s="30">
        <f>SUM(AC8:AC61)</f>
        <v>0</v>
      </c>
      <c r="AD62" s="57">
        <f>SUM(AD7:AD61)</f>
        <v>134.94999999999999</v>
      </c>
      <c r="AE62" s="4"/>
      <c r="AF62" s="29"/>
    </row>
    <row r="63" spans="3:32" x14ac:dyDescent="0.3">
      <c r="E63" s="28"/>
      <c r="F63" s="29"/>
      <c r="AD63" s="29"/>
      <c r="AF63" s="29"/>
    </row>
    <row r="64" spans="3:32" ht="15" thickBot="1" x14ac:dyDescent="0.35">
      <c r="C64" s="3" t="s">
        <v>102</v>
      </c>
      <c r="E64" s="54" t="s">
        <v>80</v>
      </c>
      <c r="F64" s="54" t="s">
        <v>80</v>
      </c>
      <c r="G64" s="4">
        <f>Budget!H36</f>
        <v>0</v>
      </c>
      <c r="H64" s="54" t="s">
        <v>80</v>
      </c>
      <c r="I64" s="59"/>
      <c r="J64" s="4">
        <f>Budget!H29</f>
        <v>0</v>
      </c>
      <c r="K64" s="46" t="s">
        <v>80</v>
      </c>
      <c r="L64" s="46" t="s">
        <v>80</v>
      </c>
      <c r="M64" s="4">
        <f>Budget!H6</f>
        <v>1494</v>
      </c>
      <c r="N64" s="4">
        <f>Budget!H7</f>
        <v>312</v>
      </c>
      <c r="O64" s="4">
        <f>Budget!I7</f>
        <v>0</v>
      </c>
      <c r="P64" s="4">
        <f>Budget!H21</f>
        <v>120</v>
      </c>
      <c r="Q64" s="4">
        <f>Budget!H10+Budget!H17</f>
        <v>560</v>
      </c>
      <c r="R64" s="4">
        <f>Budget!H12</f>
        <v>360</v>
      </c>
      <c r="S64" s="4">
        <f>Budget!H24</f>
        <v>0</v>
      </c>
      <c r="T64" s="4">
        <f>Budget!H13+Budget!H14+Budget!H16</f>
        <v>270</v>
      </c>
      <c r="U64" s="4">
        <f>Budget!H19</f>
        <v>800</v>
      </c>
      <c r="V64" s="4">
        <f>Budget!H11</f>
        <v>250</v>
      </c>
      <c r="W64" s="4">
        <f>Budget!H18</f>
        <v>100</v>
      </c>
      <c r="X64" s="4">
        <f>Budget!I18</f>
        <v>0</v>
      </c>
      <c r="Y64" s="4">
        <f>Budget!H20</f>
        <v>50</v>
      </c>
      <c r="Z64" s="4">
        <f>Budget!H9</f>
        <v>100</v>
      </c>
      <c r="AA64" s="46" t="s">
        <v>80</v>
      </c>
      <c r="AB64" s="46"/>
      <c r="AC64" s="46" t="s">
        <v>80</v>
      </c>
      <c r="AD64" s="47" t="s">
        <v>80</v>
      </c>
      <c r="AF64" s="29"/>
    </row>
    <row r="65" spans="3:32" ht="15" thickTop="1" x14ac:dyDescent="0.3">
      <c r="E65" s="28"/>
      <c r="F65" s="29"/>
      <c r="K65" s="48"/>
      <c r="L65" s="48"/>
      <c r="AA65" s="48"/>
      <c r="AB65" s="48"/>
      <c r="AC65" s="48"/>
      <c r="AD65" s="49"/>
      <c r="AF65" s="29"/>
    </row>
    <row r="66" spans="3:32" ht="15" thickBot="1" x14ac:dyDescent="0.35">
      <c r="C66" s="3" t="s">
        <v>33</v>
      </c>
      <c r="E66" s="54" t="s">
        <v>80</v>
      </c>
      <c r="F66" s="54" t="s">
        <v>80</v>
      </c>
      <c r="G66" s="34">
        <f t="shared" ref="G66:J66" si="7">G62-G64</f>
        <v>5000</v>
      </c>
      <c r="H66" s="54"/>
      <c r="I66" s="54"/>
      <c r="J66" s="34">
        <f t="shared" si="7"/>
        <v>189.1</v>
      </c>
      <c r="K66" s="50"/>
      <c r="L66" s="50"/>
      <c r="M66" s="53">
        <f>M64-M62</f>
        <v>-137.76999999999998</v>
      </c>
      <c r="N66" s="53">
        <f>N64-N62</f>
        <v>234</v>
      </c>
      <c r="O66" s="53">
        <f t="shared" ref="O66:Z66" si="8">O64-O62</f>
        <v>0</v>
      </c>
      <c r="P66" s="53">
        <f t="shared" si="8"/>
        <v>-12</v>
      </c>
      <c r="Q66" s="53">
        <f t="shared" si="8"/>
        <v>-26</v>
      </c>
      <c r="R66" s="53">
        <f t="shared" si="8"/>
        <v>7.0099999999999909</v>
      </c>
      <c r="S66" s="53">
        <f t="shared" si="8"/>
        <v>-200</v>
      </c>
      <c r="T66" s="53">
        <f t="shared" si="8"/>
        <v>-8</v>
      </c>
      <c r="U66" s="53">
        <f t="shared" si="8"/>
        <v>800</v>
      </c>
      <c r="V66" s="53">
        <f t="shared" si="8"/>
        <v>-378.74</v>
      </c>
      <c r="W66" s="53">
        <f t="shared" si="8"/>
        <v>100</v>
      </c>
      <c r="X66" s="53">
        <f t="shared" si="8"/>
        <v>0</v>
      </c>
      <c r="Y66" s="53">
        <f t="shared" si="8"/>
        <v>50</v>
      </c>
      <c r="Z66" s="53">
        <f t="shared" si="8"/>
        <v>76</v>
      </c>
      <c r="AA66" s="50"/>
      <c r="AB66" s="50"/>
      <c r="AC66" s="50"/>
      <c r="AD66" s="50"/>
      <c r="AE66" s="44"/>
      <c r="AF66" s="45"/>
    </row>
    <row r="67" spans="3:32" ht="15" thickTop="1" x14ac:dyDescent="0.3"/>
    <row r="69" spans="3:32" x14ac:dyDescent="0.3">
      <c r="C69" s="3" t="s">
        <v>57</v>
      </c>
      <c r="E69" s="4">
        <f>E62-SUM(G62:K62)</f>
        <v>0</v>
      </c>
    </row>
    <row r="70" spans="3:32" x14ac:dyDescent="0.3">
      <c r="C70" s="3" t="s">
        <v>56</v>
      </c>
      <c r="E70" s="4">
        <f>F62-SUM(M62:Z62)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G2" sqref="G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132</v>
      </c>
      <c r="B5" s="37" t="s">
        <v>109</v>
      </c>
      <c r="D5" s="4">
        <v>0.91</v>
      </c>
      <c r="F5" s="4">
        <f>C5+D5+E5</f>
        <v>0.91</v>
      </c>
      <c r="G5" s="4"/>
    </row>
    <row r="6" spans="1:7" x14ac:dyDescent="0.3">
      <c r="A6" s="37" t="s">
        <v>145</v>
      </c>
      <c r="B6" s="37" t="s">
        <v>109</v>
      </c>
      <c r="D6" s="4">
        <v>0.91</v>
      </c>
      <c r="F6" s="4">
        <f t="shared" ref="F6:F12" si="0">C6+D6+E6</f>
        <v>0.91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0.91</v>
      </c>
      <c r="E20" s="17">
        <f>SUM(E5:E19)</f>
        <v>0</v>
      </c>
      <c r="F20" s="17">
        <f>SUM(F5:F19)</f>
        <v>1.82</v>
      </c>
      <c r="G20" s="17">
        <f>G4+F5+F6+F7</f>
        <v>274.76000000000005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2026-02-13T11:39:31Z</dcterms:modified>
  <cp:category/>
  <cp:contentStatus/>
</cp:coreProperties>
</file>