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D3CC4D4F-60D8-450C-93B1-6F0D0A48BBBC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5" l="1"/>
  <c r="AF17" i="15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E17" i="15"/>
  <c r="AE18" i="15"/>
  <c r="AE19" i="15"/>
  <c r="AE20" i="15"/>
  <c r="AE21" i="15"/>
  <c r="AE22" i="15"/>
  <c r="AE23" i="15"/>
  <c r="AE24" i="15"/>
  <c r="AE25" i="15" s="1"/>
  <c r="AE26" i="15" s="1"/>
  <c r="AE27" i="15" s="1"/>
  <c r="AE28" i="15" s="1"/>
  <c r="AE29" i="15" s="1"/>
  <c r="AA27" i="15"/>
  <c r="AF7" i="15"/>
  <c r="AF8" i="15" s="1"/>
  <c r="AF9" i="15" s="1"/>
  <c r="AF10" i="15" s="1"/>
  <c r="AF11" i="15" s="1"/>
  <c r="AF12" i="15" s="1"/>
  <c r="AF13" i="15" s="1"/>
  <c r="AF14" i="15" s="1"/>
  <c r="AF15" i="15" s="1"/>
  <c r="AF16" i="15" s="1"/>
  <c r="AF6" i="15"/>
  <c r="AA17" i="15"/>
  <c r="L6" i="15"/>
  <c r="N96" i="15" l="1"/>
  <c r="O96" i="15"/>
  <c r="P96" i="15"/>
  <c r="Q96" i="15"/>
  <c r="R96" i="15"/>
  <c r="S96" i="15"/>
  <c r="T96" i="15"/>
  <c r="U96" i="15"/>
  <c r="V96" i="15"/>
  <c r="W96" i="15"/>
  <c r="X96" i="15"/>
  <c r="Y96" i="15"/>
  <c r="Z96" i="15"/>
  <c r="M96" i="15" l="1"/>
  <c r="F96" i="15" l="1"/>
  <c r="X98" i="15"/>
  <c r="N98" i="15"/>
  <c r="N100" i="15" s="1"/>
  <c r="H16" i="3"/>
  <c r="B16" i="3"/>
  <c r="D16" i="3"/>
  <c r="F16" i="3" l="1"/>
  <c r="AA50" i="15"/>
  <c r="AA51" i="15"/>
  <c r="L50" i="15"/>
  <c r="AD96" i="15"/>
  <c r="L40" i="15"/>
  <c r="F8" i="16"/>
  <c r="F5" i="16"/>
  <c r="AA39" i="15"/>
  <c r="AA40" i="15"/>
  <c r="L39" i="15"/>
  <c r="AA30" i="15"/>
  <c r="E96" i="15"/>
  <c r="G5" i="16" l="1"/>
  <c r="B23" i="9"/>
  <c r="B28" i="9"/>
  <c r="AA6" i="15"/>
  <c r="AA7" i="15"/>
  <c r="AA8" i="15"/>
  <c r="AA20" i="15"/>
  <c r="AA21" i="15"/>
  <c r="L20" i="15"/>
  <c r="AE6" i="15" l="1"/>
  <c r="AE7" i="15" s="1"/>
  <c r="AA55" i="15"/>
  <c r="L55" i="15"/>
  <c r="AA47" i="15"/>
  <c r="AA48" i="15"/>
  <c r="AA49" i="15"/>
  <c r="AA52" i="15"/>
  <c r="AA53" i="15"/>
  <c r="AA43" i="15"/>
  <c r="AA44" i="15"/>
  <c r="AA45" i="15"/>
  <c r="AA46" i="15"/>
  <c r="AA42" i="15"/>
  <c r="AA38" i="15"/>
  <c r="AA41" i="15"/>
  <c r="AA37" i="15"/>
  <c r="AA36" i="15"/>
  <c r="AA35" i="15"/>
  <c r="AA33" i="15"/>
  <c r="AA34" i="15"/>
  <c r="AA31" i="15"/>
  <c r="AA32" i="15"/>
  <c r="AA29" i="15" l="1"/>
  <c r="AA22" i="15"/>
  <c r="AA23" i="15"/>
  <c r="AA24" i="15"/>
  <c r="AA25" i="15"/>
  <c r="AA26" i="15"/>
  <c r="AA28" i="15"/>
  <c r="S98" i="15"/>
  <c r="L48" i="15" l="1"/>
  <c r="L49" i="15"/>
  <c r="L52" i="15"/>
  <c r="L53" i="15"/>
  <c r="AA18" i="15"/>
  <c r="AA19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7" i="15" l="1"/>
  <c r="L46" i="15"/>
  <c r="L45" i="15"/>
  <c r="L24" i="15"/>
  <c r="L25" i="15"/>
  <c r="L26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Y98" i="15" l="1"/>
  <c r="T98" i="15"/>
  <c r="P98" i="15"/>
  <c r="E20" i="16"/>
  <c r="L19" i="15"/>
  <c r="L21" i="15"/>
  <c r="L23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E12" i="15" s="1"/>
  <c r="AE13" i="15" s="1"/>
  <c r="AE14" i="15" s="1"/>
  <c r="AE15" i="15" s="1"/>
  <c r="AE16" i="15" s="1"/>
  <c r="AA96" i="15"/>
  <c r="AB96" i="15"/>
  <c r="H96" i="15" l="1"/>
  <c r="AC96" i="15"/>
  <c r="I96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6" i="15"/>
  <c r="K96" i="15"/>
  <c r="G96" i="15"/>
  <c r="B20" i="9" l="1"/>
  <c r="C9" i="9" l="1"/>
  <c r="C14" i="9" s="1"/>
  <c r="B8" i="3" l="1"/>
  <c r="B32" i="3"/>
  <c r="B21" i="3" l="1"/>
  <c r="B25" i="3"/>
  <c r="F25" i="3" s="1"/>
  <c r="L18" i="15" l="1"/>
  <c r="X100" i="15" l="1"/>
  <c r="Y100" i="15"/>
  <c r="V98" i="15"/>
  <c r="Q98" i="15"/>
  <c r="Q100" i="15" s="1"/>
  <c r="W98" i="15"/>
  <c r="W100" i="15" s="1"/>
  <c r="R98" i="15"/>
  <c r="R100" i="15" s="1"/>
  <c r="B30" i="9" l="1"/>
  <c r="C31" i="9" s="1"/>
  <c r="S100" i="15"/>
  <c r="T100" i="15"/>
  <c r="B19" i="3"/>
  <c r="V100" i="15"/>
  <c r="L96" i="15" l="1"/>
  <c r="U98" i="15"/>
  <c r="U100" i="15" s="1"/>
  <c r="D22" i="3"/>
  <c r="B22" i="3"/>
  <c r="D20" i="16"/>
  <c r="C20" i="16"/>
  <c r="H29" i="13"/>
  <c r="H32" i="13" l="1"/>
  <c r="F22" i="3"/>
  <c r="J98" i="15" l="1"/>
  <c r="Z98" i="15"/>
  <c r="P100" i="15"/>
  <c r="O98" i="15"/>
  <c r="O100" i="15" s="1"/>
  <c r="M98" i="15"/>
  <c r="G98" i="15"/>
  <c r="B18" i="3"/>
  <c r="D19" i="3" l="1"/>
  <c r="F19" i="3" s="1"/>
  <c r="Z100" i="15"/>
  <c r="J100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0" i="15"/>
  <c r="D15" i="3"/>
  <c r="F28" i="3" l="1"/>
  <c r="F15" i="3"/>
  <c r="B7" i="3"/>
  <c r="B12" i="3" s="1"/>
  <c r="B30" i="3" s="1"/>
  <c r="G100" i="15"/>
  <c r="B34" i="3" l="1"/>
  <c r="F30" i="3"/>
  <c r="E103" i="15"/>
  <c r="F12" i="3"/>
  <c r="B21" i="9"/>
  <c r="C22" i="9" s="1"/>
  <c r="C25" i="9" s="1"/>
  <c r="C33" i="9" s="1"/>
  <c r="B37" i="3"/>
  <c r="E104" i="15"/>
</calcChain>
</file>

<file path=xl/sharedStrings.xml><?xml version="1.0" encoding="utf-8"?>
<sst xmlns="http://schemas.openxmlformats.org/spreadsheetml/2006/main" count="241" uniqueCount="161">
  <si>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</si>
  <si>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</si>
  <si>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</si>
  <si>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</si>
  <si>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</si>
  <si>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</si>
  <si>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</si>
  <si>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</si>
  <si>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</si>
  <si>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</si>
  <si>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</si>
  <si>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</si>
  <si>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</si>
  <si>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</si>
  <si>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</si>
  <si>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</si>
  <si>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</si>
  <si>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</si>
  <si>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</si>
  <si>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</si>
  <si>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</si>
  <si>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</si>
  <si>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</si>
  <si>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</si>
  <si>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</si>
  <si>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</si>
  <si>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</si>
  <si>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</si>
  <si>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</si>
  <si>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</si>
  <si>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</si>
  <si>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</si>
  <si>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</si>
  <si>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</si>
  <si>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</si>
  <si>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</si>
  <si>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</si>
  <si>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</si>
  <si>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</si>
  <si>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</si>
  <si>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</si>
  <si>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</si>
  <si>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</si>
  <si>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</si>
  <si>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</si>
  <si>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</si>
  <si>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</si>
  <si>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</si>
  <si>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</si>
  <si>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</si>
  <si>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</si>
  <si>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</si>
  <si>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</si>
  <si>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</si>
  <si>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</si>
  <si>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</si>
  <si>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</si>
  <si>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</si>
  <si>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</si>
  <si>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</si>
  <si>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</si>
  <si>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</si>
  <si>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</si>
  <si>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</si>
  <si>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</si>
  <si>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</si>
  <si>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</si>
  <si>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</si>
  <si>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</si>
  <si>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</si>
  <si>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</si>
  <si>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</si>
  <si>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</si>
  <si>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</si>
  <si>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</si>
  <si>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</si>
  <si>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</si>
  <si>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</si>
  <si>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</si>
  <si>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</si>
  <si>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</si>
  <si>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</si>
  <si>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</si>
  <si>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</si>
  <si>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</si>
  <si>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</si>
  <si>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</si>
  <si>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</si>
  <si>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</si>
  <si>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</si>
  <si>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</si>
  <si>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</si>
  <si>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</si>
  <si>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</si>
  <si>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</si>
  <si>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</si>
  <si>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</si>
  <si>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</si>
  <si>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</si>
  <si>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</si>
  <si>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</si>
  <si>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</si>
  <si>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</si>
  <si>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</si>
  <si>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</si>
  <si>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</si>
  <si>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</si>
  <si>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</si>
  <si>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</si>
  <si>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</si>
  <si>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</si>
  <si>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</si>
  <si>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</si>
  <si>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</si>
  <si>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</si>
  <si>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</si>
  <si>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</si>
  <si>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</si>
  <si>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</si>
  <si>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</si>
  <si>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</si>
  <si>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</si>
  <si>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</si>
  <si>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</si>
  <si>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</si>
  <si>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</si>
  <si>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</si>
  <si>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</si>
  <si>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</si>
  <si>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</si>
  <si>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</si>
  <si>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</si>
  <si>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</si>
  <si>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</si>
  <si>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</si>
  <si>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</si>
  <si>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</si>
  <si>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</si>
  <si>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</si>
  <si>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</si>
  <si>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</si>
  <si>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</si>
  <si>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</si>
  <si>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</si>
  <si>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</si>
  <si>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</si>
  <si>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</si>
  <si>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</si>
  <si>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</si>
  <si>
    <t>29th August</t>
  </si>
  <si>
    <t>P24/25-17</t>
  </si>
  <si>
    <t>Full Bank Reconciliation  - 30th September 2024</t>
  </si>
  <si>
    <t>Balance per Bank Statement 30th September 2024</t>
  </si>
  <si>
    <t>26th September</t>
  </si>
  <si>
    <t>P24/25-18</t>
  </si>
  <si>
    <t>P24/25-19</t>
  </si>
  <si>
    <t>2nd September</t>
  </si>
  <si>
    <t>30th September</t>
  </si>
  <si>
    <t>28th June 2024</t>
  </si>
  <si>
    <t>6 months to 30th September# 2024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</si>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</sst>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8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151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152</v>
      </c>
      <c r="B6" s="25">
        <v>3067.54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3067.54</v>
      </c>
    </row>
    <row r="10" spans="1:3" ht="15.6" x14ac:dyDescent="0.3">
      <c r="A10" s="22" t="s">
        <v>68</v>
      </c>
    </row>
    <row r="11" spans="1:3" ht="15.6" x14ac:dyDescent="0.3">
      <c r="A11" s="22" t="s">
        <v>152</v>
      </c>
      <c r="B11" s="25">
        <v>270.97000000000003</v>
      </c>
      <c r="C11" s="25">
        <f>B11</f>
        <v>270.97000000000003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3338.51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book'!E96-'Cash book'!K96</f>
        <v>4917.13</v>
      </c>
    </row>
    <row r="21" spans="1:11" ht="15.6" x14ac:dyDescent="0.3">
      <c r="A21" s="22" t="s">
        <v>88</v>
      </c>
      <c r="B21" s="4">
        <f>'Cash book'!F96</f>
        <v>1981.32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3067.54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3067.54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book'!K96</f>
        <v>2.2400000000000002</v>
      </c>
      <c r="C30" s="42"/>
    </row>
    <row r="31" spans="1:11" ht="15.6" x14ac:dyDescent="0.3">
      <c r="A31" s="22" t="s">
        <v>71</v>
      </c>
      <c r="B31" s="43"/>
      <c r="C31" s="42">
        <f>B27+B28-B29+B30</f>
        <v>270.97000000000003</v>
      </c>
    </row>
    <row r="33" spans="1:3" ht="16.2" thickBot="1" x14ac:dyDescent="0.35">
      <c r="A33" s="22" t="s">
        <v>72</v>
      </c>
      <c r="B33" s="42"/>
      <c r="C33" s="41">
        <f>C25+C31</f>
        <v>3338.51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5" sqref="D5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6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160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159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book'!G96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book'!J96+'Cash book'!K96</f>
        <v>2.2400000000000002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book'!H96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4502.24</v>
      </c>
      <c r="C12" s="8"/>
      <c r="D12" s="33">
        <f>+H12*$H$1/12</f>
        <v>0</v>
      </c>
      <c r="E12" s="8"/>
      <c r="F12" s="33">
        <f>+B12-D12</f>
        <v>4502.24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book'!M96</f>
        <v>737.59</v>
      </c>
      <c r="C15" s="8"/>
      <c r="D15" s="33">
        <f t="shared" ref="D15:D27" si="0">+H15*$H$1/12</f>
        <v>662</v>
      </c>
      <c r="E15" s="8"/>
      <c r="F15" s="8">
        <f t="shared" ref="F15:F28" si="1">-B15+D15</f>
        <v>-75.590000000000032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book'!N96</f>
        <v>156</v>
      </c>
      <c r="C16" s="8"/>
      <c r="D16" s="33">
        <f>Budget!H7</f>
        <v>312</v>
      </c>
      <c r="E16" s="8"/>
      <c r="F16" s="8">
        <f t="shared" si="1"/>
        <v>156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book'!Z96</f>
        <v>54</v>
      </c>
      <c r="C17" s="8"/>
      <c r="D17" s="33">
        <f t="shared" si="0"/>
        <v>50</v>
      </c>
      <c r="E17" s="8"/>
      <c r="F17" s="8">
        <f t="shared" si="1"/>
        <v>-4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book'!Q96</f>
        <v>460</v>
      </c>
      <c r="C18" s="8"/>
      <c r="D18" s="33">
        <f t="shared" si="0"/>
        <v>312.5</v>
      </c>
      <c r="E18" s="8"/>
      <c r="F18" s="8">
        <f t="shared" si="1"/>
        <v>-147.5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book'!U96</f>
        <v>0</v>
      </c>
      <c r="C19" s="8"/>
      <c r="D19" s="33">
        <f t="shared" si="0"/>
        <v>750</v>
      </c>
      <c r="E19" s="8"/>
      <c r="F19" s="8">
        <f t="shared" si="1"/>
        <v>750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book'!V96</f>
        <v>0</v>
      </c>
      <c r="C20" s="8"/>
      <c r="D20" s="33">
        <f t="shared" si="0"/>
        <v>125</v>
      </c>
      <c r="E20" s="8"/>
      <c r="F20" s="8">
        <f t="shared" si="1"/>
        <v>125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book'!R96</f>
        <v>348.59</v>
      </c>
      <c r="C21" s="8"/>
      <c r="D21" s="33">
        <f t="shared" si="0"/>
        <v>180</v>
      </c>
      <c r="E21" s="8"/>
      <c r="F21" s="8">
        <f t="shared" si="1"/>
        <v>-168.58999999999997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book'!P96</f>
        <v>36.53</v>
      </c>
      <c r="C22" s="8"/>
      <c r="D22" s="33">
        <f t="shared" si="0"/>
        <v>12.5</v>
      </c>
      <c r="E22" s="8"/>
      <c r="F22" s="8">
        <f t="shared" si="1"/>
        <v>-24.03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book'!T96</f>
        <v>188.61</v>
      </c>
      <c r="C23" s="8"/>
      <c r="D23" s="33">
        <f t="shared" si="0"/>
        <v>52.5</v>
      </c>
      <c r="E23" s="8"/>
      <c r="F23" s="8">
        <f t="shared" si="1"/>
        <v>-136.11000000000001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book'!W96</f>
        <v>0</v>
      </c>
      <c r="C24" s="8"/>
      <c r="D24" s="33">
        <f t="shared" si="0"/>
        <v>50</v>
      </c>
      <c r="E24" s="8"/>
      <c r="F24" s="8">
        <f t="shared" si="1"/>
        <v>50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book'!Y96</f>
        <v>0</v>
      </c>
      <c r="C25" s="8"/>
      <c r="D25" s="33">
        <f t="shared" si="0"/>
        <v>750</v>
      </c>
      <c r="E25" s="8"/>
      <c r="F25" s="8">
        <f t="shared" si="1"/>
        <v>750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book'!X96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book'!S96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1981.3200000000002</v>
      </c>
      <c r="C28" s="8"/>
      <c r="D28" s="16">
        <v>0</v>
      </c>
      <c r="E28" s="8"/>
      <c r="F28" s="16">
        <f t="shared" si="1"/>
        <v>-1981.3200000000002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2520.9199999999996</v>
      </c>
      <c r="C30" s="8"/>
      <c r="D30" s="33">
        <f>+D12-D28</f>
        <v>0</v>
      </c>
      <c r="E30" s="8"/>
      <c r="F30" s="33">
        <f>+B30-D30</f>
        <v>2520.9199999999996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2921.3799999999997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4"/>
  <sheetViews>
    <sheetView zoomScale="105" zoomScaleNormal="146" workbookViewId="0">
      <pane ySplit="3" topLeftCell="A15" activePane="bottomLeft" state="frozen"/>
      <selection activeCell="D1" sqref="D1"/>
      <selection pane="bottomLeft" activeCell="AE29" sqref="AE29:AF29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32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f t="shared" ref="AF7:AF29" si="1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2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f t="shared" si="1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8">
        <f t="shared" si="2"/>
        <v>0</v>
      </c>
      <c r="M9" s="4">
        <v>47.15</v>
      </c>
      <c r="N9" s="4"/>
      <c r="O9" s="4"/>
      <c r="P9" s="4"/>
      <c r="V9" s="4"/>
      <c r="AA9" s="4">
        <f t="shared" ref="AA9:AA55" si="3">SUM(M9:Z9)</f>
        <v>47.15</v>
      </c>
      <c r="AB9" s="4"/>
      <c r="AC9" s="4"/>
      <c r="AD9" s="32"/>
      <c r="AE9" s="4">
        <f>AE8-AA9+L9-K9</f>
        <v>461.98</v>
      </c>
      <c r="AF9" s="32">
        <f t="shared" si="1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8">
        <f t="shared" si="2"/>
        <v>0</v>
      </c>
      <c r="M10" s="4">
        <v>115.84</v>
      </c>
      <c r="N10" s="4">
        <v>26</v>
      </c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1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2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29" si="4">AE10-AA11+L11-K11</f>
        <v>4820.1400000000003</v>
      </c>
      <c r="AF11" s="32">
        <f t="shared" si="1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5" si="5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1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8">
        <f t="shared" si="5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1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8">
        <f t="shared" si="5"/>
        <v>0</v>
      </c>
      <c r="M14" s="4">
        <v>74.64</v>
      </c>
      <c r="N14" s="4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1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8">
        <f t="shared" si="5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1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8">
        <f t="shared" si="5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1"/>
        <v>268.73</v>
      </c>
    </row>
    <row r="17" spans="1:32" x14ac:dyDescent="0.3">
      <c r="A17" t="s">
        <v>131</v>
      </c>
      <c r="B17" t="s">
        <v>52</v>
      </c>
      <c r="C17" t="s">
        <v>132</v>
      </c>
      <c r="D17" t="s">
        <v>134</v>
      </c>
      <c r="E17" s="31"/>
      <c r="F17" s="32">
        <v>23.8</v>
      </c>
      <c r="G17" s="4"/>
      <c r="H17" s="4"/>
      <c r="I17" s="4"/>
      <c r="J17" s="4"/>
      <c r="K17" s="4"/>
      <c r="L17" s="58"/>
      <c r="M17" s="4">
        <v>23.8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23.8</v>
      </c>
      <c r="AB17" s="4"/>
      <c r="AC17" s="4"/>
      <c r="AD17" s="32"/>
      <c r="AE17" s="4">
        <f t="shared" si="4"/>
        <v>4002.6900000000005</v>
      </c>
      <c r="AF17" s="32">
        <f t="shared" si="1"/>
        <v>268.73</v>
      </c>
    </row>
    <row r="18" spans="1:32" x14ac:dyDescent="0.3">
      <c r="A18" t="s">
        <v>129</v>
      </c>
      <c r="B18" t="s">
        <v>130</v>
      </c>
      <c r="E18" s="31"/>
      <c r="F18" s="32"/>
      <c r="G18" s="4"/>
      <c r="H18" s="4"/>
      <c r="I18" s="4"/>
      <c r="J18" s="4"/>
      <c r="K18" s="4"/>
      <c r="L18" s="55">
        <f t="shared" si="5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4002.6900000000005</v>
      </c>
      <c r="AF18" s="32">
        <f t="shared" si="1"/>
        <v>268.73</v>
      </c>
    </row>
    <row r="19" spans="1:32" x14ac:dyDescent="0.3">
      <c r="A19" t="s">
        <v>133</v>
      </c>
      <c r="B19" t="s">
        <v>92</v>
      </c>
      <c r="C19" t="s">
        <v>132</v>
      </c>
      <c r="D19" t="s">
        <v>135</v>
      </c>
      <c r="E19" s="31"/>
      <c r="F19" s="32">
        <v>121.24</v>
      </c>
      <c r="G19" s="4"/>
      <c r="H19" s="4"/>
      <c r="I19" s="4"/>
      <c r="J19" s="4"/>
      <c r="K19" s="4"/>
      <c r="L19" s="55">
        <f t="shared" si="5"/>
        <v>0</v>
      </c>
      <c r="M19" s="4">
        <v>95.24</v>
      </c>
      <c r="N19" s="4">
        <v>26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121.24</v>
      </c>
      <c r="AB19" s="4"/>
      <c r="AC19" s="4"/>
      <c r="AD19" s="32"/>
      <c r="AE19" s="4">
        <f t="shared" si="4"/>
        <v>3881.4500000000007</v>
      </c>
      <c r="AF19" s="32">
        <f t="shared" si="1"/>
        <v>268.73</v>
      </c>
    </row>
    <row r="20" spans="1:32" x14ac:dyDescent="0.3">
      <c r="A20" t="s">
        <v>136</v>
      </c>
      <c r="B20" t="s">
        <v>130</v>
      </c>
      <c r="C20" t="s">
        <v>65</v>
      </c>
      <c r="E20" s="31">
        <v>1.23</v>
      </c>
      <c r="F20" s="32"/>
      <c r="G20" s="4"/>
      <c r="H20" s="4"/>
      <c r="I20" s="4"/>
      <c r="J20" s="4"/>
      <c r="K20" s="4">
        <v>1.23</v>
      </c>
      <c r="L20" s="55">
        <f t="shared" si="5"/>
        <v>1.23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3881.4500000000007</v>
      </c>
      <c r="AF20" s="32">
        <f t="shared" si="1"/>
        <v>269.96000000000004</v>
      </c>
    </row>
    <row r="21" spans="1:32" x14ac:dyDescent="0.3">
      <c r="A21" t="s">
        <v>137</v>
      </c>
      <c r="B21" t="s">
        <v>138</v>
      </c>
      <c r="C21" t="s">
        <v>132</v>
      </c>
      <c r="D21" t="s">
        <v>144</v>
      </c>
      <c r="E21" s="31"/>
      <c r="F21" s="32">
        <v>18</v>
      </c>
      <c r="G21" s="4"/>
      <c r="H21" s="4"/>
      <c r="I21" s="4"/>
      <c r="J21" s="4"/>
      <c r="K21" s="4"/>
      <c r="L21" s="55">
        <f t="shared" si="5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18</v>
      </c>
      <c r="AA21" s="4">
        <f t="shared" si="3"/>
        <v>18</v>
      </c>
      <c r="AB21" s="4"/>
      <c r="AC21" s="4"/>
      <c r="AD21" s="32"/>
      <c r="AE21" s="4">
        <f t="shared" si="4"/>
        <v>3863.4500000000007</v>
      </c>
      <c r="AF21" s="32">
        <f t="shared" si="1"/>
        <v>269.96000000000004</v>
      </c>
    </row>
    <row r="22" spans="1:32" x14ac:dyDescent="0.3">
      <c r="A22" t="s">
        <v>139</v>
      </c>
      <c r="B22" t="s">
        <v>140</v>
      </c>
      <c r="C22" t="s">
        <v>132</v>
      </c>
      <c r="D22" t="s">
        <v>145</v>
      </c>
      <c r="E22" s="31"/>
      <c r="F22" s="32">
        <v>348.59</v>
      </c>
      <c r="G22" s="4"/>
      <c r="H22" s="4"/>
      <c r="I22" s="4"/>
      <c r="J22" s="4"/>
      <c r="K22" s="4"/>
      <c r="L22" s="55"/>
      <c r="M22" s="4"/>
      <c r="N22" s="4"/>
      <c r="O22" s="67"/>
      <c r="P22" s="4"/>
      <c r="Q22" s="4"/>
      <c r="R22" s="4">
        <v>348.59</v>
      </c>
      <c r="S22" s="4"/>
      <c r="T22" s="4"/>
      <c r="U22" s="4"/>
      <c r="V22" s="4"/>
      <c r="W22" s="4"/>
      <c r="X22" s="4"/>
      <c r="Y22" s="4"/>
      <c r="Z22" s="4"/>
      <c r="AA22" s="4">
        <f t="shared" si="3"/>
        <v>348.59</v>
      </c>
      <c r="AB22" s="4"/>
      <c r="AC22" s="67"/>
      <c r="AD22" s="32"/>
      <c r="AE22" s="4">
        <f t="shared" si="4"/>
        <v>3514.8600000000006</v>
      </c>
      <c r="AF22" s="32">
        <f t="shared" si="1"/>
        <v>269.96000000000004</v>
      </c>
    </row>
    <row r="23" spans="1:32" x14ac:dyDescent="0.3">
      <c r="A23" t="s">
        <v>141</v>
      </c>
      <c r="B23" t="s">
        <v>142</v>
      </c>
      <c r="C23" t="s">
        <v>132</v>
      </c>
      <c r="D23" t="s">
        <v>146</v>
      </c>
      <c r="E23" s="31"/>
      <c r="F23" s="32">
        <v>36</v>
      </c>
      <c r="G23" s="4"/>
      <c r="H23" s="4"/>
      <c r="I23" s="4"/>
      <c r="J23" s="4"/>
      <c r="K23" s="4"/>
      <c r="L23" s="55">
        <f t="shared" si="5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36</v>
      </c>
      <c r="AA23" s="4">
        <f t="shared" si="3"/>
        <v>36</v>
      </c>
      <c r="AB23" s="4"/>
      <c r="AC23" s="4"/>
      <c r="AD23" s="32"/>
      <c r="AE23" s="4">
        <f t="shared" si="4"/>
        <v>3478.8600000000006</v>
      </c>
      <c r="AF23" s="32">
        <f t="shared" si="1"/>
        <v>269.96000000000004</v>
      </c>
    </row>
    <row r="24" spans="1:32" x14ac:dyDescent="0.3">
      <c r="A24" t="s">
        <v>143</v>
      </c>
      <c r="B24" t="s">
        <v>92</v>
      </c>
      <c r="C24" t="s">
        <v>132</v>
      </c>
      <c r="D24" t="s">
        <v>147</v>
      </c>
      <c r="E24" s="31"/>
      <c r="F24" s="32">
        <v>121.24</v>
      </c>
      <c r="G24" s="4"/>
      <c r="H24" s="4"/>
      <c r="I24" s="4"/>
      <c r="J24" s="4"/>
      <c r="K24" s="4"/>
      <c r="L24" s="55">
        <f t="shared" si="5"/>
        <v>0</v>
      </c>
      <c r="M24" s="4">
        <v>95.24</v>
      </c>
      <c r="N24" s="4">
        <v>26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121.24</v>
      </c>
      <c r="AB24" s="4"/>
      <c r="AC24" s="4"/>
      <c r="AD24" s="32"/>
      <c r="AE24" s="4">
        <f t="shared" si="4"/>
        <v>3357.6200000000008</v>
      </c>
      <c r="AF24" s="32">
        <f t="shared" si="1"/>
        <v>269.96000000000004</v>
      </c>
    </row>
    <row r="25" spans="1:32" x14ac:dyDescent="0.3">
      <c r="B25" t="s">
        <v>52</v>
      </c>
      <c r="C25" t="s">
        <v>132</v>
      </c>
      <c r="D25" t="s">
        <v>148</v>
      </c>
      <c r="E25" s="31"/>
      <c r="F25" s="32">
        <v>23.8</v>
      </c>
      <c r="G25" s="4"/>
      <c r="H25" s="4"/>
      <c r="I25" s="4"/>
      <c r="J25" s="4"/>
      <c r="K25" s="4"/>
      <c r="L25" s="55">
        <f t="shared" si="5"/>
        <v>0</v>
      </c>
      <c r="M25" s="4">
        <v>23.8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3"/>
        <v>23.8</v>
      </c>
      <c r="AB25" s="4"/>
      <c r="AC25" s="4"/>
      <c r="AD25" s="32"/>
      <c r="AE25" s="4">
        <f t="shared" si="4"/>
        <v>3333.8200000000006</v>
      </c>
      <c r="AF25" s="32">
        <f t="shared" si="1"/>
        <v>269.96000000000004</v>
      </c>
    </row>
    <row r="26" spans="1:32" x14ac:dyDescent="0.3">
      <c r="A26" t="s">
        <v>149</v>
      </c>
      <c r="B26" t="s">
        <v>92</v>
      </c>
      <c r="C26" t="s">
        <v>132</v>
      </c>
      <c r="D26" t="s">
        <v>150</v>
      </c>
      <c r="E26" s="31"/>
      <c r="F26" s="32">
        <v>121.24</v>
      </c>
      <c r="G26" s="4"/>
      <c r="H26" s="4"/>
      <c r="I26" s="4"/>
      <c r="J26" s="4"/>
      <c r="K26" s="4"/>
      <c r="L26" s="55">
        <f t="shared" si="5"/>
        <v>0</v>
      </c>
      <c r="M26" s="4">
        <v>95.24</v>
      </c>
      <c r="N26" s="4">
        <v>26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4">
        <f t="shared" si="4"/>
        <v>3212.5800000000008</v>
      </c>
      <c r="AF26" s="32">
        <f t="shared" si="1"/>
        <v>269.96000000000004</v>
      </c>
    </row>
    <row r="27" spans="1:32" x14ac:dyDescent="0.3">
      <c r="A27" t="s">
        <v>156</v>
      </c>
      <c r="B27" t="s">
        <v>130</v>
      </c>
      <c r="C27" t="s">
        <v>65</v>
      </c>
      <c r="E27" s="31">
        <v>1.01</v>
      </c>
      <c r="F27" s="32"/>
      <c r="G27" s="4"/>
      <c r="H27" s="4"/>
      <c r="I27" s="4"/>
      <c r="J27" s="4"/>
      <c r="K27" s="4">
        <v>1.01</v>
      </c>
      <c r="L27" s="55">
        <f t="shared" si="5"/>
        <v>1.01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0</v>
      </c>
      <c r="AB27" s="4"/>
      <c r="AC27" s="4"/>
      <c r="AD27" s="32"/>
      <c r="AE27" s="4">
        <f t="shared" si="4"/>
        <v>3212.5800000000008</v>
      </c>
      <c r="AF27" s="32">
        <f t="shared" si="1"/>
        <v>270.97000000000003</v>
      </c>
    </row>
    <row r="28" spans="1:32" x14ac:dyDescent="0.3">
      <c r="A28" t="s">
        <v>153</v>
      </c>
      <c r="B28" t="s">
        <v>92</v>
      </c>
      <c r="C28" t="s">
        <v>132</v>
      </c>
      <c r="D28" t="s">
        <v>154</v>
      </c>
      <c r="E28" s="31"/>
      <c r="F28" s="32">
        <v>121.24</v>
      </c>
      <c r="G28" s="4"/>
      <c r="H28" s="4"/>
      <c r="I28" s="4"/>
      <c r="J28" s="4"/>
      <c r="K28" s="4"/>
      <c r="L28" s="55">
        <f t="shared" si="5"/>
        <v>0</v>
      </c>
      <c r="M28" s="4">
        <v>95.24</v>
      </c>
      <c r="N28" s="4">
        <v>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121.24</v>
      </c>
      <c r="AB28" s="4"/>
      <c r="AC28" s="4"/>
      <c r="AD28" s="32"/>
      <c r="AE28" s="4">
        <f t="shared" si="4"/>
        <v>3091.3400000000011</v>
      </c>
      <c r="AF28" s="32">
        <f t="shared" si="1"/>
        <v>270.97000000000003</v>
      </c>
    </row>
    <row r="29" spans="1:32" x14ac:dyDescent="0.3">
      <c r="B29" t="s">
        <v>52</v>
      </c>
      <c r="C29" t="s">
        <v>132</v>
      </c>
      <c r="D29" t="s">
        <v>155</v>
      </c>
      <c r="E29" s="31"/>
      <c r="F29" s="32">
        <v>23.8</v>
      </c>
      <c r="G29" s="4"/>
      <c r="H29" s="4"/>
      <c r="I29" s="4"/>
      <c r="J29" s="4"/>
      <c r="K29" s="4"/>
      <c r="L29" s="55">
        <f t="shared" si="5"/>
        <v>0</v>
      </c>
      <c r="M29" s="4">
        <v>23.8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23.8</v>
      </c>
      <c r="AB29" s="4"/>
      <c r="AC29" s="4"/>
      <c r="AD29" s="32"/>
      <c r="AE29" s="70">
        <f t="shared" si="4"/>
        <v>3067.5400000000009</v>
      </c>
      <c r="AF29" s="69">
        <f t="shared" si="1"/>
        <v>270.97000000000003</v>
      </c>
    </row>
    <row r="30" spans="1:32" x14ac:dyDescent="0.3">
      <c r="E30" s="31"/>
      <c r="F30" s="32"/>
      <c r="G30" s="4"/>
      <c r="H30" s="4"/>
      <c r="I30" s="4"/>
      <c r="J30" s="4"/>
      <c r="K30" s="4"/>
      <c r="L30" s="5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0</v>
      </c>
      <c r="AB30" s="4"/>
      <c r="AC30" s="4"/>
      <c r="AD30" s="32"/>
      <c r="AE30" s="4"/>
      <c r="AF30" s="32"/>
    </row>
    <row r="31" spans="1:32" x14ac:dyDescent="0.3">
      <c r="E31" s="31"/>
      <c r="F31" s="32"/>
      <c r="G31" s="4"/>
      <c r="H31" s="4"/>
      <c r="I31" s="4"/>
      <c r="J31" s="4"/>
      <c r="K31" s="4"/>
      <c r="L31" s="55">
        <f t="shared" si="5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3"/>
        <v>0</v>
      </c>
      <c r="AB31" s="4"/>
      <c r="AC31" s="4"/>
      <c r="AD31" s="32"/>
      <c r="AE31" s="4"/>
      <c r="AF31" s="32"/>
    </row>
    <row r="32" spans="1:32" x14ac:dyDescent="0.3">
      <c r="E32" s="31"/>
      <c r="F32" s="32"/>
      <c r="G32" s="4"/>
      <c r="H32" s="4"/>
      <c r="I32" s="4"/>
      <c r="J32" s="4"/>
      <c r="K32" s="4"/>
      <c r="L32" s="55">
        <f t="shared" si="5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5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5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3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5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5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5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5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3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5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5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5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5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5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8">
        <f t="shared" si="5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5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5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5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5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5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5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>
        <f t="shared" si="5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5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>
        <f t="shared" si="5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 t="shared" si="3"/>
        <v>0</v>
      </c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2"/>
      <c r="AE56" s="31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28"/>
      <c r="F63" s="32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29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63"/>
      <c r="AF64" s="64"/>
    </row>
    <row r="65" spans="5:32" x14ac:dyDescent="0.3">
      <c r="E65" s="28"/>
      <c r="F65" s="29"/>
      <c r="L65" s="5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31"/>
      <c r="F67" s="32"/>
      <c r="G67" s="4"/>
      <c r="H67" s="4"/>
      <c r="I67" s="4"/>
      <c r="J67" s="4"/>
      <c r="K67" s="4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32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3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3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3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3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5"/>
      <c r="AF84" s="66"/>
    </row>
    <row r="85" spans="3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31"/>
      <c r="AF85" s="32"/>
    </row>
    <row r="86" spans="3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3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3:32" x14ac:dyDescent="0.3">
      <c r="E88" s="31"/>
      <c r="F88" s="32"/>
      <c r="G88" s="4"/>
      <c r="H88" s="4"/>
      <c r="I88" s="4"/>
      <c r="J88" s="4"/>
      <c r="K88" s="32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3:32" x14ac:dyDescent="0.3">
      <c r="E89" s="31"/>
      <c r="F89" s="32"/>
      <c r="G89" s="4"/>
      <c r="H89" s="4"/>
      <c r="I89" s="4"/>
      <c r="J89" s="4"/>
      <c r="K89" s="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3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3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3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3:32" x14ac:dyDescent="0.3">
      <c r="E93" s="31"/>
      <c r="F93" s="32"/>
      <c r="G93" s="4"/>
      <c r="H93" s="4"/>
      <c r="I93" s="4"/>
      <c r="J93" s="4"/>
      <c r="K93" s="4"/>
      <c r="L93" s="5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3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3:32" x14ac:dyDescent="0.3">
      <c r="E95" s="31"/>
      <c r="F95" s="59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61"/>
      <c r="AF95" s="62"/>
    </row>
    <row r="96" spans="3:32" x14ac:dyDescent="0.3">
      <c r="C96" s="3" t="s">
        <v>8</v>
      </c>
      <c r="E96" s="30">
        <f>SUM(E6:E95)</f>
        <v>4919.37</v>
      </c>
      <c r="F96" s="30">
        <f>SUM(F6:F95)</f>
        <v>1981.32</v>
      </c>
      <c r="G96" s="30">
        <f>SUM(G8:G95)</f>
        <v>4500</v>
      </c>
      <c r="H96" s="30">
        <f>SUM(H8:H95)</f>
        <v>0</v>
      </c>
      <c r="I96" s="30">
        <f>SUM(I8:I95)</f>
        <v>0</v>
      </c>
      <c r="J96" s="30">
        <f>SUM(J8:J95)</f>
        <v>0</v>
      </c>
      <c r="K96" s="30">
        <f>SUM(K8:K95)</f>
        <v>2.2400000000000002</v>
      </c>
      <c r="L96" s="30">
        <f>SUM(L8:L95)</f>
        <v>4502.24</v>
      </c>
      <c r="M96" s="30">
        <f>SUM(M6:M95)</f>
        <v>737.59</v>
      </c>
      <c r="N96" s="30">
        <f>SUM(N6:N95)</f>
        <v>156</v>
      </c>
      <c r="O96" s="30">
        <f>SUM(O6:O95)</f>
        <v>0</v>
      </c>
      <c r="P96" s="30">
        <f>SUM(P6:P95)</f>
        <v>36.53</v>
      </c>
      <c r="Q96" s="30">
        <f>SUM(Q6:Q95)</f>
        <v>460</v>
      </c>
      <c r="R96" s="30">
        <f>SUM(R6:R95)</f>
        <v>348.59</v>
      </c>
      <c r="S96" s="30">
        <f>SUM(S6:S95)</f>
        <v>0</v>
      </c>
      <c r="T96" s="30">
        <f>SUM(T6:T95)</f>
        <v>188.61</v>
      </c>
      <c r="U96" s="30">
        <f>SUM(U6:U95)</f>
        <v>0</v>
      </c>
      <c r="V96" s="30">
        <f>SUM(V6:V95)</f>
        <v>0</v>
      </c>
      <c r="W96" s="30">
        <f>SUM(W6:W95)</f>
        <v>0</v>
      </c>
      <c r="X96" s="30">
        <f>SUM(X6:X95)</f>
        <v>0</v>
      </c>
      <c r="Y96" s="30">
        <f>SUM(Y6:Y95)</f>
        <v>0</v>
      </c>
      <c r="Z96" s="30">
        <f>SUM(Z6:Z95)</f>
        <v>54</v>
      </c>
      <c r="AA96" s="30">
        <f>SUM(AA6:AA95)</f>
        <v>1981.32</v>
      </c>
      <c r="AB96" s="30">
        <f>SUM(AB8:AB95)</f>
        <v>0</v>
      </c>
      <c r="AC96" s="30">
        <f>SUM(AC8:AC95)</f>
        <v>0</v>
      </c>
      <c r="AD96" s="57">
        <f>SUM(AD7:AD95)</f>
        <v>20</v>
      </c>
      <c r="AE96" s="4"/>
      <c r="AF96" s="29"/>
    </row>
    <row r="97" spans="3:32" x14ac:dyDescent="0.3">
      <c r="E97" s="28"/>
      <c r="F97" s="29"/>
      <c r="AD97" s="29"/>
      <c r="AF97" s="29"/>
    </row>
    <row r="98" spans="3:32" ht="15" thickBot="1" x14ac:dyDescent="0.35">
      <c r="C98" s="3" t="s">
        <v>104</v>
      </c>
      <c r="E98" s="54" t="s">
        <v>81</v>
      </c>
      <c r="F98" s="54" t="s">
        <v>81</v>
      </c>
      <c r="G98" s="4">
        <f>Budget!H35</f>
        <v>0</v>
      </c>
      <c r="H98" s="54" t="s">
        <v>81</v>
      </c>
      <c r="I98" s="60"/>
      <c r="J98" s="4">
        <f>Budget!H28</f>
        <v>0</v>
      </c>
      <c r="K98" s="46" t="s">
        <v>81</v>
      </c>
      <c r="L98" s="46" t="s">
        <v>81</v>
      </c>
      <c r="M98" s="4">
        <f>Budget!H6</f>
        <v>1324</v>
      </c>
      <c r="N98" s="4">
        <f>Budget!H7</f>
        <v>312</v>
      </c>
      <c r="O98" s="4" t="e">
        <f>Budget!#REF!</f>
        <v>#REF!</v>
      </c>
      <c r="P98" s="4">
        <f>Budget!H20</f>
        <v>120</v>
      </c>
      <c r="Q98" s="4">
        <f>Budget!H9+Budget!H16</f>
        <v>625</v>
      </c>
      <c r="R98" s="4">
        <f>Budget!H11</f>
        <v>360</v>
      </c>
      <c r="S98" s="4">
        <f>Budget!H23</f>
        <v>0</v>
      </c>
      <c r="T98" s="4">
        <f>Budget!H12+Budget!H13+Budget!H15</f>
        <v>260</v>
      </c>
      <c r="U98" s="4">
        <f>Budget!H18</f>
        <v>1500</v>
      </c>
      <c r="V98" s="4">
        <f>Budget!H10</f>
        <v>250</v>
      </c>
      <c r="W98" s="4">
        <f>Budget!H17</f>
        <v>100</v>
      </c>
      <c r="X98" s="4">
        <f>Budget!I17</f>
        <v>0</v>
      </c>
      <c r="Y98" s="4">
        <f>Budget!H19</f>
        <v>50</v>
      </c>
      <c r="Z98" s="4">
        <f>Budget!H8</f>
        <v>100</v>
      </c>
      <c r="AA98" s="46" t="s">
        <v>81</v>
      </c>
      <c r="AB98" s="46"/>
      <c r="AC98" s="46" t="s">
        <v>81</v>
      </c>
      <c r="AD98" s="47" t="s">
        <v>81</v>
      </c>
      <c r="AF98" s="29"/>
    </row>
    <row r="99" spans="3:32" ht="15" thickTop="1" x14ac:dyDescent="0.3">
      <c r="E99" s="28"/>
      <c r="F99" s="29"/>
      <c r="K99" s="48"/>
      <c r="L99" s="48"/>
      <c r="AA99" s="48"/>
      <c r="AB99" s="48"/>
      <c r="AC99" s="48"/>
      <c r="AD99" s="49"/>
      <c r="AF99" s="29"/>
    </row>
    <row r="100" spans="3:32" ht="15" thickBot="1" x14ac:dyDescent="0.35">
      <c r="C100" s="3" t="s">
        <v>33</v>
      </c>
      <c r="E100" s="54" t="s">
        <v>81</v>
      </c>
      <c r="F100" s="54" t="s">
        <v>81</v>
      </c>
      <c r="G100" s="34">
        <f t="shared" ref="G100:J100" si="6">G96-G98</f>
        <v>4500</v>
      </c>
      <c r="H100" s="54"/>
      <c r="I100" s="54"/>
      <c r="J100" s="34">
        <f t="shared" si="6"/>
        <v>0</v>
      </c>
      <c r="K100" s="50"/>
      <c r="L100" s="50"/>
      <c r="M100" s="53">
        <f>M98-M96</f>
        <v>586.41</v>
      </c>
      <c r="N100" s="53">
        <f>N98-N96</f>
        <v>156</v>
      </c>
      <c r="O100" s="53" t="e">
        <f t="shared" ref="O100:Z100" si="7">O98-O96</f>
        <v>#REF!</v>
      </c>
      <c r="P100" s="53">
        <f t="shared" si="7"/>
        <v>83.47</v>
      </c>
      <c r="Q100" s="53">
        <f t="shared" si="7"/>
        <v>165</v>
      </c>
      <c r="R100" s="53">
        <f t="shared" si="7"/>
        <v>11.410000000000025</v>
      </c>
      <c r="S100" s="53">
        <f t="shared" si="7"/>
        <v>0</v>
      </c>
      <c r="T100" s="53">
        <f t="shared" si="7"/>
        <v>71.389999999999986</v>
      </c>
      <c r="U100" s="53">
        <f t="shared" si="7"/>
        <v>1500</v>
      </c>
      <c r="V100" s="53">
        <f t="shared" si="7"/>
        <v>250</v>
      </c>
      <c r="W100" s="53">
        <f t="shared" si="7"/>
        <v>100</v>
      </c>
      <c r="X100" s="53">
        <f t="shared" si="7"/>
        <v>0</v>
      </c>
      <c r="Y100" s="53">
        <f t="shared" si="7"/>
        <v>50</v>
      </c>
      <c r="Z100" s="53">
        <f t="shared" si="7"/>
        <v>46</v>
      </c>
      <c r="AA100" s="50"/>
      <c r="AB100" s="50"/>
      <c r="AC100" s="50"/>
      <c r="AD100" s="50"/>
      <c r="AE100" s="44"/>
      <c r="AF100" s="45"/>
    </row>
    <row r="101" spans="3:32" ht="15" thickTop="1" x14ac:dyDescent="0.3"/>
    <row r="103" spans="3:32" x14ac:dyDescent="0.3">
      <c r="C103" s="3" t="s">
        <v>58</v>
      </c>
      <c r="E103" s="4">
        <f>E96-SUM(G96:K96)</f>
        <v>417.13000000000011</v>
      </c>
    </row>
    <row r="104" spans="3:32" x14ac:dyDescent="0.3">
      <c r="C104" s="3" t="s">
        <v>57</v>
      </c>
      <c r="E104" s="4">
        <f>F96-SUM(M96:Z96)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158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A7" s="37" t="s">
        <v>157</v>
      </c>
      <c r="B7" s="37" t="s">
        <v>65</v>
      </c>
      <c r="C7" s="39"/>
      <c r="D7" s="40">
        <v>1.01</v>
      </c>
      <c r="E7" s="40"/>
      <c r="F7" s="4">
        <f t="shared" si="0"/>
        <v>1.01</v>
      </c>
      <c r="G7" s="4">
        <f>G6+F7</f>
        <v>270.97000000000003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270.97000000000003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270.97000000000003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270.97000000000003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270.97000000000003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270.97000000000003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2.2400000000000002</v>
      </c>
      <c r="E20" s="17">
        <f>SUM(E5:E19)</f>
        <v>0</v>
      </c>
      <c r="F20" s="17">
        <f>SUM(F5:F19)</f>
        <v>2.2400000000000002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2024-10-04T10:12:52Z</cp:lastPrinted>
  <dcterms:created xsi:type="dcterms:W3CDTF">2011-06-26T08:01:14Z</dcterms:created>
  <dcterms:modified xsi:type="dcterms:W3CDTF">2024-10-04T10:13:13Z</dcterms:modified>
  <cp:category/>
  <cp:contentStatus/>
</cp:coreProperties>
</file>