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4\"/>
    </mc:Choice>
  </mc:AlternateContent>
  <xr:revisionPtr revIDLastSave="0" documentId="13_ncr:1_{40CEE054-A188-461E-B5FC-97D3798809B8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4" i="15" l="1"/>
  <c r="AE45" i="15" s="1"/>
  <c r="AE46" i="15" s="1"/>
  <c r="AD44" i="15"/>
  <c r="AD45" i="15"/>
  <c r="AD46" i="15"/>
  <c r="AD41" i="15"/>
  <c r="AD42" i="15"/>
  <c r="AD40" i="15"/>
  <c r="L40" i="15"/>
  <c r="AE41" i="15"/>
  <c r="AE42" i="15"/>
  <c r="AE43" i="15"/>
  <c r="AE40" i="15"/>
  <c r="AE39" i="15"/>
  <c r="G10" i="16"/>
  <c r="G9" i="16"/>
  <c r="G8" i="16"/>
  <c r="G7" i="16"/>
  <c r="G6" i="16"/>
  <c r="G5" i="16"/>
  <c r="F8" i="16"/>
  <c r="F5" i="16"/>
  <c r="Z39" i="15"/>
  <c r="Z40" i="15"/>
  <c r="AD39" i="15"/>
  <c r="L39" i="15"/>
  <c r="Z30" i="15"/>
  <c r="F93" i="15"/>
  <c r="E93" i="15"/>
  <c r="Z6" i="15" l="1"/>
  <c r="AD6" i="15" s="1"/>
  <c r="Z7" i="15"/>
  <c r="Z8" i="15"/>
  <c r="Z21" i="15"/>
  <c r="Z22" i="15"/>
  <c r="L21" i="15"/>
  <c r="AD7" i="15" l="1"/>
  <c r="Z52" i="15"/>
  <c r="L52" i="15"/>
  <c r="Z53" i="15"/>
  <c r="Z54" i="15"/>
  <c r="Z55" i="15"/>
  <c r="Z47" i="15"/>
  <c r="Z48" i="15"/>
  <c r="Z49" i="15"/>
  <c r="Z50" i="15"/>
  <c r="Z51" i="15"/>
  <c r="Z43" i="15"/>
  <c r="Z44" i="15"/>
  <c r="Z45" i="15"/>
  <c r="Z46" i="15"/>
  <c r="Z42" i="15"/>
  <c r="Z38" i="15"/>
  <c r="Z41" i="15"/>
  <c r="AD43" i="15" s="1"/>
  <c r="Z37" i="15"/>
  <c r="Z36" i="15"/>
  <c r="Z35" i="15"/>
  <c r="Z33" i="15"/>
  <c r="Z34" i="15"/>
  <c r="Z31" i="15"/>
  <c r="Z32" i="15"/>
  <c r="N93" i="15"/>
  <c r="O93" i="15"/>
  <c r="P93" i="15"/>
  <c r="Q93" i="15"/>
  <c r="R93" i="15"/>
  <c r="S93" i="15"/>
  <c r="T93" i="15"/>
  <c r="U93" i="15"/>
  <c r="V93" i="15"/>
  <c r="W93" i="15"/>
  <c r="X93" i="15"/>
  <c r="Y93" i="15"/>
  <c r="Z29" i="15" l="1"/>
  <c r="AE8" i="15"/>
  <c r="AE9" i="15" s="1"/>
  <c r="AE10" i="15" s="1"/>
  <c r="AE11" i="15" s="1"/>
  <c r="Z23" i="15"/>
  <c r="Z24" i="15"/>
  <c r="Z25" i="15"/>
  <c r="Z26" i="15"/>
  <c r="Z27" i="15"/>
  <c r="Z28" i="15"/>
  <c r="R95" i="15"/>
  <c r="AE12" i="15" l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E28" i="15" s="1"/>
  <c r="AE29" i="15" s="1"/>
  <c r="AE30" i="15" s="1"/>
  <c r="AE31" i="15" s="1"/>
  <c r="AE32" i="15" s="1"/>
  <c r="AE33" i="15" s="1"/>
  <c r="AE34" i="15" s="1"/>
  <c r="AE35" i="15" s="1"/>
  <c r="AE36" i="15" s="1"/>
  <c r="AE37" i="15" s="1"/>
  <c r="AE38" i="15" s="1"/>
  <c r="L48" i="15"/>
  <c r="L49" i="15"/>
  <c r="L50" i="15"/>
  <c r="L51" i="15"/>
  <c r="L53" i="15"/>
  <c r="L54" i="15"/>
  <c r="L17" i="15"/>
  <c r="L18" i="15"/>
  <c r="Z18" i="15"/>
  <c r="Z17" i="15"/>
  <c r="Z19" i="15"/>
  <c r="Z20" i="15"/>
  <c r="Z12" i="15"/>
  <c r="Z13" i="15"/>
  <c r="Z14" i="15"/>
  <c r="Z15" i="15"/>
  <c r="Z16" i="15"/>
  <c r="C11" i="9"/>
  <c r="H27" i="3" l="1"/>
  <c r="D27" i="3" s="1"/>
  <c r="H23" i="13"/>
  <c r="H26" i="3"/>
  <c r="H23" i="3"/>
  <c r="H22" i="3"/>
  <c r="L11" i="15"/>
  <c r="L10" i="15"/>
  <c r="L9" i="15"/>
  <c r="L8" i="15"/>
  <c r="AD8" i="15" s="1"/>
  <c r="B24" i="9" l="1"/>
  <c r="F13" i="16"/>
  <c r="L61" i="15"/>
  <c r="L60" i="15"/>
  <c r="L59" i="15"/>
  <c r="L58" i="15"/>
  <c r="L57" i="15"/>
  <c r="L56" i="15"/>
  <c r="L55" i="15"/>
  <c r="L47" i="15"/>
  <c r="L46" i="15"/>
  <c r="L45" i="15"/>
  <c r="L25" i="15"/>
  <c r="L26" i="15"/>
  <c r="L27" i="15"/>
  <c r="L28" i="15"/>
  <c r="L29" i="15"/>
  <c r="L31" i="15"/>
  <c r="L32" i="15"/>
  <c r="L33" i="15"/>
  <c r="L34" i="15"/>
  <c r="L35" i="15"/>
  <c r="L36" i="15"/>
  <c r="L37" i="15"/>
  <c r="L38" i="15"/>
  <c r="L41" i="15"/>
  <c r="L42" i="15"/>
  <c r="L43" i="15"/>
  <c r="L44" i="15"/>
  <c r="X95" i="15" l="1"/>
  <c r="S95" i="15"/>
  <c r="O95" i="15"/>
  <c r="E20" i="16"/>
  <c r="L20" i="15"/>
  <c r="L22" i="15"/>
  <c r="L24" i="15"/>
  <c r="H25" i="3"/>
  <c r="D25" i="3" s="1"/>
  <c r="D23" i="3"/>
  <c r="Z9" i="15"/>
  <c r="AD9" i="15" s="1"/>
  <c r="Z10" i="15"/>
  <c r="Z11" i="15"/>
  <c r="L12" i="15"/>
  <c r="L13" i="15"/>
  <c r="L14" i="15"/>
  <c r="L15" i="15"/>
  <c r="L16" i="15"/>
  <c r="AD10" i="15" l="1"/>
  <c r="AD11" i="15" s="1"/>
  <c r="AD12" i="15" s="1"/>
  <c r="AD13" i="15" s="1"/>
  <c r="AD14" i="15" s="1"/>
  <c r="AD15" i="15" s="1"/>
  <c r="AD16" i="15" s="1"/>
  <c r="AD17" i="15" s="1"/>
  <c r="AD18" i="15" s="1"/>
  <c r="Z93" i="15"/>
  <c r="AA93" i="15"/>
  <c r="H93" i="15" l="1"/>
  <c r="AB93" i="15"/>
  <c r="AC93" i="15"/>
  <c r="I93" i="15"/>
  <c r="F14" i="16" l="1"/>
  <c r="F12" i="16" l="1"/>
  <c r="F11" i="16" l="1"/>
  <c r="F10" i="16" l="1"/>
  <c r="F20" i="16" s="1"/>
  <c r="F9" i="16" l="1"/>
  <c r="F7" i="16" l="1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B27" i="3" l="1"/>
  <c r="F27" i="3" s="1"/>
  <c r="B26" i="3"/>
  <c r="F26" i="3" s="1"/>
  <c r="M93" i="15"/>
  <c r="J93" i="15"/>
  <c r="K93" i="15"/>
  <c r="G93" i="15"/>
  <c r="B21" i="9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9" i="15" l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AD34" i="15" s="1"/>
  <c r="AD35" i="15" s="1"/>
  <c r="AD36" i="15" s="1"/>
  <c r="AD37" i="15" s="1"/>
  <c r="AD38" i="15" s="1"/>
  <c r="W97" i="15" l="1"/>
  <c r="X97" i="15"/>
  <c r="U95" i="15"/>
  <c r="P95" i="15"/>
  <c r="P97" i="15" s="1"/>
  <c r="V95" i="15"/>
  <c r="V97" i="15" s="1"/>
  <c r="Q95" i="15"/>
  <c r="Q97" i="15" s="1"/>
  <c r="B30" i="9" l="1"/>
  <c r="C31" i="9" s="1"/>
  <c r="C33" i="9" s="1"/>
  <c r="R97" i="15"/>
  <c r="S97" i="15"/>
  <c r="B19" i="3"/>
  <c r="U97" i="15"/>
  <c r="L93" i="15" l="1"/>
  <c r="T95" i="15"/>
  <c r="T97" i="15" s="1"/>
  <c r="D22" i="3"/>
  <c r="B22" i="3"/>
  <c r="D20" i="16"/>
  <c r="C20" i="16"/>
  <c r="H28" i="13"/>
  <c r="H31" i="13" l="1"/>
  <c r="F22" i="3"/>
  <c r="J95" i="15" l="1"/>
  <c r="Y95" i="15"/>
  <c r="O97" i="15"/>
  <c r="N95" i="15"/>
  <c r="N97" i="15" s="1"/>
  <c r="M95" i="15"/>
  <c r="G95" i="15"/>
  <c r="B18" i="3"/>
  <c r="D19" i="3" l="1"/>
  <c r="F19" i="3" s="1"/>
  <c r="Y97" i="15"/>
  <c r="J97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101" i="15" l="1"/>
  <c r="B15" i="3"/>
  <c r="B28" i="3" s="1"/>
  <c r="M97" i="15"/>
  <c r="D15" i="3"/>
  <c r="F28" i="3" l="1"/>
  <c r="F15" i="3"/>
  <c r="B37" i="3"/>
  <c r="B7" i="3"/>
  <c r="B12" i="3" s="1"/>
  <c r="B30" i="3" s="1"/>
  <c r="G97" i="15"/>
  <c r="B34" i="3" l="1"/>
  <c r="F30" i="3"/>
  <c r="E100" i="15"/>
  <c r="F12" i="3"/>
</calcChain>
</file>

<file path=xl/sharedStrings.xml><?xml version="1.0" encoding="utf-8"?>
<sst xmlns="http://schemas.openxmlformats.org/spreadsheetml/2006/main" count="310" uniqueCount="196">
  <si>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</si>
  <si>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</si>
  <si>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</si>
  <si>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</si>
  <si>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</si>
  <si>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</si>
  <si>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</si>
  <si>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</si>
  <si>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</si>
  <si>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</si>
  <si>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</si>
  <si>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</si>
  <si>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</si>
  <si>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</si>
  <si>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</si>
  <si>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</si>
  <si>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</si>
  <si>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</si>
  <si>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</si>
  <si>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</si>
  <si>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</si>
  <si>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</si>
  <si>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</si>
  <si>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</si>
  <si>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</si>
  <si>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</si>
  <si>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</si>
  <si>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</si>
  <si>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</si>
  <si>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</si>
  <si>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</si>
  <si>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</si>
  <si>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</si>
  <si>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</si>
  <si>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</si>
  <si>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</si>
  <si>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</si>
  <si>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</si>
  <si>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</si>
  <si>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</si>
  <si>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</si>
  <si>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</si>
  <si>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</si>
  <si>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</si>
  <si>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</si>
  <si>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</si>
  <si>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</si>
  <si>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</si>
  <si>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</si>
  <si>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</si>
  <si>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</si>
  <si>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</si>
  <si>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</si>
  <si>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</si>
  <si>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</si>
  <si>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</si>
  <si>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</si>
  <si>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</si>
  <si>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</si>
  <si>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</si>
  <si>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</si>
  <si>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</si>
  <si>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</si>
  <si>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</si>
  <si>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</si>
  <si>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</si>
  <si>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</si>
  <si>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</si>
  <si>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</si>
  <si>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</si>
  <si>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</si>
  <si>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</si>
  <si>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</si>
  <si>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</si>
  <si>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</si>
  <si>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</si>
  <si>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</si>
  <si>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</si>
  <si>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</si>
  <si>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</si>
  <si>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</si>
  <si>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</si>
  <si>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</si>
  <si>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</si>
  <si>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</si>
  <si>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</si>
  <si>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</si>
  <si>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</si>
  <si>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</si>
  <si>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</si>
  <si>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</si>
  <si>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</si>
  <si>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</si>
  <si>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</si>
  <si>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</si>
  <si>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</si>
  <si>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</si>
  <si>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</si>
  <si>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</si>
  <si>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</si>
  <si>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</si>
  <si>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</si>
  <si>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</si>
  <si>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13th April</t>
  </si>
  <si>
    <t>Online</t>
  </si>
  <si>
    <t>28th April</t>
  </si>
  <si>
    <t>Suggested precept for 2022/23</t>
  </si>
  <si>
    <t>ERYC</t>
  </si>
  <si>
    <t>26th May</t>
  </si>
  <si>
    <t>Barclays</t>
  </si>
  <si>
    <t>ERNLLCA</t>
  </si>
  <si>
    <t>Zurich</t>
  </si>
  <si>
    <t>Transfer</t>
  </si>
  <si>
    <t>Budget 2023/24</t>
  </si>
  <si>
    <t>11th April</t>
  </si>
  <si>
    <t>SLCC</t>
  </si>
  <si>
    <t>P23/24-1</t>
  </si>
  <si>
    <t>P23/24-2</t>
  </si>
  <si>
    <t>R23/24-1</t>
  </si>
  <si>
    <t>17th April</t>
  </si>
  <si>
    <t>P23/24-3</t>
  </si>
  <si>
    <t>25th April</t>
  </si>
  <si>
    <t>WEL Medical</t>
  </si>
  <si>
    <t>P23/24-4</t>
  </si>
  <si>
    <t>Kaye Middleton</t>
  </si>
  <si>
    <t>P23/24-5</t>
  </si>
  <si>
    <t>Transfer from savings account</t>
  </si>
  <si>
    <t>R23/24-2</t>
  </si>
  <si>
    <t>Transfer to current account</t>
  </si>
  <si>
    <t>P23/24-6</t>
  </si>
  <si>
    <t>2nd May</t>
  </si>
  <si>
    <t>P23/24-7</t>
  </si>
  <si>
    <t>P23/24-8</t>
  </si>
  <si>
    <t>P23/24-9</t>
  </si>
  <si>
    <t>P23/24-10</t>
  </si>
  <si>
    <t>5th June</t>
  </si>
  <si>
    <t>P23/24-11</t>
  </si>
  <si>
    <t>21st June</t>
  </si>
  <si>
    <t>P23/24-13</t>
  </si>
  <si>
    <t>P23/24-12</t>
  </si>
  <si>
    <t>Londesborough PCC</t>
  </si>
  <si>
    <t>P23/24-14</t>
  </si>
  <si>
    <t>29th June</t>
  </si>
  <si>
    <t>P23/24-15</t>
  </si>
  <si>
    <t>30th June</t>
  </si>
  <si>
    <t>P23/24-16</t>
  </si>
  <si>
    <t>Opening Balance 1st April 2023</t>
  </si>
  <si>
    <t>10th July</t>
  </si>
  <si>
    <t>R23/24-3</t>
  </si>
  <si>
    <t>27th July</t>
  </si>
  <si>
    <t>P23/24-17</t>
  </si>
  <si>
    <t>28th July</t>
  </si>
  <si>
    <t>P23/24-18</t>
  </si>
  <si>
    <t>4th September</t>
  </si>
  <si>
    <t>26th September</t>
  </si>
  <si>
    <t>20th September</t>
  </si>
  <si>
    <t>Jubilee Committee</t>
  </si>
  <si>
    <t>2nd October</t>
  </si>
  <si>
    <t>23rd October</t>
  </si>
  <si>
    <t>CMB Computers</t>
  </si>
  <si>
    <t>26th October</t>
  </si>
  <si>
    <t xml:space="preserve">26th September </t>
  </si>
  <si>
    <t>Transfer from current account</t>
  </si>
  <si>
    <t>P23/24-19</t>
  </si>
  <si>
    <t>P23/24-20</t>
  </si>
  <si>
    <t>P23/24-21</t>
  </si>
  <si>
    <t>P23/24-22</t>
  </si>
  <si>
    <t>22nd November</t>
  </si>
  <si>
    <t>27th November</t>
  </si>
  <si>
    <t>Catherine Simpson (reimbursement for salt spreader)</t>
  </si>
  <si>
    <t>Anthony Ashwin</t>
  </si>
  <si>
    <t>P23/24-23</t>
  </si>
  <si>
    <t>P23/24-24</t>
  </si>
  <si>
    <t>P23/24-25</t>
  </si>
  <si>
    <t>30th November</t>
  </si>
  <si>
    <t>P23/24-26</t>
  </si>
  <si>
    <t>18th December</t>
  </si>
  <si>
    <t>21st December</t>
  </si>
  <si>
    <t>28th December</t>
  </si>
  <si>
    <t>P23/24-27</t>
  </si>
  <si>
    <t>P23/24-28</t>
  </si>
  <si>
    <t>P23/24-29</t>
  </si>
  <si>
    <t>4th December</t>
  </si>
  <si>
    <t xml:space="preserve">4th December </t>
  </si>
  <si>
    <t>10 months to 31st January 2024</t>
  </si>
  <si>
    <t>10 months</t>
  </si>
  <si>
    <t>Full Bank Reconciliation  - 31st January 2024</t>
  </si>
  <si>
    <t>Balance per Bank Statement 31st January 2024</t>
  </si>
  <si>
    <t>3rd January</t>
  </si>
  <si>
    <t>Western Wolds Men in Sheds</t>
  </si>
  <si>
    <t>P23/24-30</t>
  </si>
  <si>
    <t>22nd January</t>
  </si>
  <si>
    <t>Sandra Morrison</t>
  </si>
  <si>
    <t>P23/24-31</t>
  </si>
  <si>
    <t>26th January</t>
  </si>
  <si>
    <t>P23/24-32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</si>
</sst>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6" fillId="0" borderId="8" xfId="0" applyNumberFormat="1" applyFont="1" applyBorder="1"/>
    <xf numFmtId="2" fontId="16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  <xf numFmtId="2" fontId="1" fillId="2" borderId="0" xfId="0" applyNumberFormat="1" applyFont="1" applyFill="1"/>
    <xf numFmtId="2" fontId="1" fillId="2" borderId="10" xfId="0" applyNumberFormat="1" applyFont="1" applyFill="1" applyBorder="1"/>
    <xf numFmtId="2" fontId="0" fillId="0" borderId="0" xfId="0" applyNumberFormat="1" applyFont="1" applyFill="1"/>
    <xf numFmtId="2" fontId="0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workbookViewId="0">
      <selection activeCell="B12" sqref="B12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91</v>
      </c>
    </row>
    <row r="2" spans="1:3" ht="15.6" x14ac:dyDescent="0.3">
      <c r="A2" s="22"/>
    </row>
    <row r="3" spans="1:3" ht="15.6" x14ac:dyDescent="0.3">
      <c r="A3" s="21" t="s">
        <v>186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187</v>
      </c>
      <c r="B6" s="25">
        <v>306.49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306.49</v>
      </c>
    </row>
    <row r="10" spans="1:3" ht="15.6" x14ac:dyDescent="0.3">
      <c r="A10" s="22" t="s">
        <v>70</v>
      </c>
    </row>
    <row r="11" spans="1:3" ht="15.6" x14ac:dyDescent="0.3">
      <c r="A11" s="22" t="s">
        <v>187</v>
      </c>
      <c r="B11" s="25">
        <v>565.75</v>
      </c>
      <c r="C11" s="25">
        <f>B11</f>
        <v>565.75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69</v>
      </c>
      <c r="C14" s="41">
        <f>C9+C11</f>
        <v>872.24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71</v>
      </c>
      <c r="B18" s="27"/>
      <c r="C18" s="27"/>
    </row>
    <row r="19" spans="1:11" ht="15.6" x14ac:dyDescent="0.3">
      <c r="A19" s="22" t="s">
        <v>146</v>
      </c>
      <c r="B19" s="25">
        <v>174.07</v>
      </c>
    </row>
    <row r="20" spans="1:11" ht="15.6" x14ac:dyDescent="0.3">
      <c r="A20" s="22" t="s">
        <v>5</v>
      </c>
      <c r="B20" s="25">
        <f>'Cash book'!E93-'Cash book'!K93</f>
        <v>4628.8900000000003</v>
      </c>
    </row>
    <row r="21" spans="1:11" ht="15.6" x14ac:dyDescent="0.3">
      <c r="A21" s="22" t="s">
        <v>90</v>
      </c>
      <c r="B21" s="4">
        <f>'Cash book'!F93</f>
        <v>5246.4700000000012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-443.51000000000113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99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100</v>
      </c>
      <c r="B24" s="25">
        <f>B29</f>
        <v>250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-193.51000000000113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93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146</v>
      </c>
      <c r="B27" s="42">
        <v>1304.1099999999999</v>
      </c>
      <c r="C27" s="42"/>
    </row>
    <row r="28" spans="1:11" ht="15.6" x14ac:dyDescent="0.3">
      <c r="A28" s="22" t="s">
        <v>101</v>
      </c>
      <c r="B28" s="42"/>
      <c r="C28" s="42"/>
    </row>
    <row r="29" spans="1:11" ht="15.6" x14ac:dyDescent="0.3">
      <c r="A29" s="22" t="s">
        <v>102</v>
      </c>
      <c r="B29" s="42">
        <v>250</v>
      </c>
      <c r="C29" s="42"/>
    </row>
    <row r="30" spans="1:11" ht="15.6" x14ac:dyDescent="0.3">
      <c r="A30" s="22" t="s">
        <v>72</v>
      </c>
      <c r="B30" s="42">
        <f>'Cash book'!K93</f>
        <v>11.64</v>
      </c>
      <c r="C30" s="42"/>
    </row>
    <row r="31" spans="1:11" ht="15.6" x14ac:dyDescent="0.3">
      <c r="A31" s="22" t="s">
        <v>73</v>
      </c>
      <c r="B31" s="43"/>
      <c r="C31" s="42">
        <f>B27+B28-B29+B30</f>
        <v>1065.75</v>
      </c>
    </row>
    <row r="33" spans="1:3" ht="16.2" thickBot="1" x14ac:dyDescent="0.35">
      <c r="A33" s="22" t="s">
        <v>74</v>
      </c>
      <c r="B33" s="42"/>
      <c r="C33" s="41">
        <f>C25+C31</f>
        <v>872.23999999999887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91</v>
      </c>
      <c r="B1" s="3"/>
      <c r="H1" s="12">
        <v>10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185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184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book'!G93</f>
        <v>4000</v>
      </c>
      <c r="C7" s="8"/>
      <c r="E7" s="8"/>
      <c r="F7" s="8"/>
      <c r="G7" s="8"/>
      <c r="H7" s="33">
        <f>Budget!H33</f>
        <v>0</v>
      </c>
      <c r="I7" s="8"/>
    </row>
    <row r="8" spans="1:10" x14ac:dyDescent="0.3">
      <c r="A8" t="s">
        <v>16</v>
      </c>
      <c r="B8" s="33">
        <f>'Cash book'!J93+'Cash book'!K93</f>
        <v>354.96999999999997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book'!H93</f>
        <v>285.56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4640.5300000000007</v>
      </c>
      <c r="C12" s="8"/>
      <c r="D12" s="33">
        <f>+H12*$H$1/12</f>
        <v>0</v>
      </c>
      <c r="E12" s="8"/>
      <c r="F12" s="33">
        <f>+B12-D12</f>
        <v>4640.5300000000007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book'!M93</f>
        <v>1483.6299999999997</v>
      </c>
      <c r="C15" s="8"/>
      <c r="D15" s="33">
        <f t="shared" ref="D15:D27" si="0">+H15*$H$1/12</f>
        <v>1041.6666666666667</v>
      </c>
      <c r="E15" s="8"/>
      <c r="F15" s="8">
        <f t="shared" ref="F15:F28" si="1">-B15+D15</f>
        <v>-441.96333333333291</v>
      </c>
      <c r="G15" s="8"/>
      <c r="H15" s="33">
        <f>Budget!H6</f>
        <v>1250</v>
      </c>
      <c r="I15" s="8"/>
    </row>
    <row r="16" spans="1:10" x14ac:dyDescent="0.3">
      <c r="A16" t="s">
        <v>21</v>
      </c>
      <c r="B16" s="33">
        <f>'Cash book'!N93</f>
        <v>0</v>
      </c>
      <c r="C16" s="8"/>
      <c r="D16" s="33">
        <f t="shared" si="0"/>
        <v>41.666666666666664</v>
      </c>
      <c r="E16" s="8"/>
      <c r="F16" s="8">
        <f t="shared" si="1"/>
        <v>41.666666666666664</v>
      </c>
      <c r="G16" s="8"/>
      <c r="H16" s="33">
        <f>Budget!H7</f>
        <v>50</v>
      </c>
      <c r="I16" s="8"/>
    </row>
    <row r="17" spans="1:9" x14ac:dyDescent="0.3">
      <c r="A17" t="s">
        <v>22</v>
      </c>
      <c r="B17" s="33">
        <f>'Cash book'!Y93</f>
        <v>0</v>
      </c>
      <c r="C17" s="8"/>
      <c r="D17" s="33">
        <f t="shared" si="0"/>
        <v>83.333333333333329</v>
      </c>
      <c r="E17" s="8"/>
      <c r="F17" s="8">
        <f t="shared" si="1"/>
        <v>83.333333333333329</v>
      </c>
      <c r="G17" s="8"/>
      <c r="H17" s="33">
        <f>Budget!H8</f>
        <v>100</v>
      </c>
      <c r="I17" s="8"/>
    </row>
    <row r="18" spans="1:9" x14ac:dyDescent="0.3">
      <c r="A18" t="s">
        <v>23</v>
      </c>
      <c r="B18" s="33">
        <f>'Cash book'!P93</f>
        <v>165</v>
      </c>
      <c r="C18" s="8"/>
      <c r="D18" s="33">
        <f t="shared" si="0"/>
        <v>458.33333333333331</v>
      </c>
      <c r="E18" s="8"/>
      <c r="F18" s="8">
        <f t="shared" si="1"/>
        <v>293.33333333333331</v>
      </c>
      <c r="G18" s="8"/>
      <c r="H18" s="33">
        <f>Budget!H9+Budget!H15</f>
        <v>550</v>
      </c>
      <c r="I18" s="8"/>
    </row>
    <row r="19" spans="1:9" x14ac:dyDescent="0.3">
      <c r="A19" t="s">
        <v>76</v>
      </c>
      <c r="B19" s="33">
        <f>'Cash book'!T93</f>
        <v>0</v>
      </c>
      <c r="C19" s="8"/>
      <c r="D19" s="33">
        <f t="shared" si="0"/>
        <v>1141.6666666666667</v>
      </c>
      <c r="E19" s="8"/>
      <c r="F19" s="8">
        <f t="shared" si="1"/>
        <v>1141.6666666666667</v>
      </c>
      <c r="G19" s="8"/>
      <c r="H19" s="33">
        <f>Budget!H17</f>
        <v>1370</v>
      </c>
      <c r="I19" s="8"/>
    </row>
    <row r="20" spans="1:9" x14ac:dyDescent="0.3">
      <c r="A20" t="s">
        <v>24</v>
      </c>
      <c r="B20" s="33">
        <f>'Cash book'!U93</f>
        <v>1873.83</v>
      </c>
      <c r="C20" s="8"/>
      <c r="D20" s="33">
        <f t="shared" si="0"/>
        <v>208.33333333333334</v>
      </c>
      <c r="E20" s="8"/>
      <c r="F20" s="8">
        <f t="shared" si="1"/>
        <v>-1665.4966666666667</v>
      </c>
      <c r="G20" s="8"/>
      <c r="H20" s="33">
        <f>Budget!H10</f>
        <v>250</v>
      </c>
      <c r="I20" s="8"/>
    </row>
    <row r="21" spans="1:9" x14ac:dyDescent="0.3">
      <c r="A21" t="s">
        <v>25</v>
      </c>
      <c r="B21" s="33">
        <f>'Cash book'!Q93</f>
        <v>342.15</v>
      </c>
      <c r="C21" s="8"/>
      <c r="D21" s="33">
        <f t="shared" si="0"/>
        <v>312.5</v>
      </c>
      <c r="E21" s="8"/>
      <c r="F21" s="8">
        <f t="shared" si="1"/>
        <v>-29.649999999999977</v>
      </c>
      <c r="G21" s="8"/>
      <c r="H21" s="33">
        <f>Budget!H11</f>
        <v>375</v>
      </c>
      <c r="I21" s="8"/>
    </row>
    <row r="22" spans="1:9" x14ac:dyDescent="0.3">
      <c r="A22" t="s">
        <v>75</v>
      </c>
      <c r="B22" s="33">
        <f>'Cash book'!O93</f>
        <v>30</v>
      </c>
      <c r="C22" s="8"/>
      <c r="D22" s="33">
        <f t="shared" si="0"/>
        <v>0</v>
      </c>
      <c r="E22" s="8"/>
      <c r="F22" s="8">
        <f t="shared" si="1"/>
        <v>-30</v>
      </c>
      <c r="G22" s="8"/>
      <c r="H22" s="33">
        <f>Budget!H20</f>
        <v>0</v>
      </c>
      <c r="I22" s="8"/>
    </row>
    <row r="23" spans="1:9" x14ac:dyDescent="0.3">
      <c r="A23" t="s">
        <v>26</v>
      </c>
      <c r="B23" s="33">
        <f>'Cash book'!S93</f>
        <v>244.63</v>
      </c>
      <c r="C23" s="8"/>
      <c r="D23" s="33">
        <f t="shared" si="0"/>
        <v>95.833333333333329</v>
      </c>
      <c r="E23" s="8"/>
      <c r="F23" s="8">
        <f t="shared" si="1"/>
        <v>-148.79666666666668</v>
      </c>
      <c r="G23" s="8"/>
      <c r="H23" s="33">
        <f>Budget!H12+Budget!H12+Budget!H14</f>
        <v>115</v>
      </c>
      <c r="I23" s="8"/>
    </row>
    <row r="24" spans="1:9" x14ac:dyDescent="0.3">
      <c r="A24" t="s">
        <v>27</v>
      </c>
      <c r="B24" s="33">
        <f>'Cash book'!V93</f>
        <v>100</v>
      </c>
      <c r="C24" s="8"/>
      <c r="D24" s="33">
        <f t="shared" si="0"/>
        <v>250</v>
      </c>
      <c r="E24" s="8"/>
      <c r="F24" s="8">
        <f t="shared" si="1"/>
        <v>150</v>
      </c>
      <c r="G24" s="8"/>
      <c r="H24" s="33">
        <f>Budget!H16</f>
        <v>300</v>
      </c>
      <c r="I24" s="8"/>
    </row>
    <row r="25" spans="1:9" x14ac:dyDescent="0.3">
      <c r="A25" t="s">
        <v>47</v>
      </c>
      <c r="B25" s="33">
        <f>'Cash book'!X93</f>
        <v>0</v>
      </c>
      <c r="C25" s="8"/>
      <c r="D25" s="33">
        <f t="shared" si="0"/>
        <v>1141.6666666666667</v>
      </c>
      <c r="E25" s="8"/>
      <c r="F25" s="8">
        <f t="shared" si="1"/>
        <v>1141.6666666666667</v>
      </c>
      <c r="G25" s="8"/>
      <c r="H25" s="33">
        <f>Budget!H17</f>
        <v>1370</v>
      </c>
      <c r="I25" s="8"/>
    </row>
    <row r="26" spans="1:9" x14ac:dyDescent="0.3">
      <c r="A26" t="s">
        <v>65</v>
      </c>
      <c r="B26" s="33">
        <f>'Cash book'!W93</f>
        <v>490.8</v>
      </c>
      <c r="C26" s="8"/>
      <c r="D26" s="33">
        <f t="shared" si="0"/>
        <v>0</v>
      </c>
      <c r="E26" s="8"/>
      <c r="F26" s="8">
        <f t="shared" si="1"/>
        <v>-490.8</v>
      </c>
      <c r="G26" s="8"/>
      <c r="H26" s="8">
        <f>Budget!H21</f>
        <v>0</v>
      </c>
      <c r="I26" s="8"/>
    </row>
    <row r="27" spans="1:9" x14ac:dyDescent="0.3">
      <c r="A27" t="s">
        <v>62</v>
      </c>
      <c r="B27" s="33">
        <f>'Cash book'!R93</f>
        <v>427.51</v>
      </c>
      <c r="C27" s="8"/>
      <c r="D27" s="33">
        <f t="shared" si="0"/>
        <v>0</v>
      </c>
      <c r="E27" s="8"/>
      <c r="F27" s="8">
        <f t="shared" si="1"/>
        <v>-427.51</v>
      </c>
      <c r="G27" s="8"/>
      <c r="H27" s="8">
        <f>Budget!H22</f>
        <v>0</v>
      </c>
      <c r="I27" s="8"/>
    </row>
    <row r="28" spans="1:9" x14ac:dyDescent="0.3">
      <c r="B28" s="16">
        <f>SUM(B15:B27)</f>
        <v>5157.55</v>
      </c>
      <c r="C28" s="8"/>
      <c r="D28" s="16">
        <v>0</v>
      </c>
      <c r="E28" s="8"/>
      <c r="F28" s="16">
        <f t="shared" si="1"/>
        <v>-5157.55</v>
      </c>
      <c r="G28" s="8"/>
      <c r="H28" s="16">
        <f>SUM(H15:H26)</f>
        <v>5730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28</v>
      </c>
      <c r="B30" s="33">
        <f>+B12-B28</f>
        <v>-517.01999999999953</v>
      </c>
      <c r="C30" s="8"/>
      <c r="D30" s="33">
        <f>+D12-D28</f>
        <v>0</v>
      </c>
      <c r="E30" s="8"/>
      <c r="F30" s="33">
        <f>+B30-D30</f>
        <v>-517.01999999999953</v>
      </c>
      <c r="G30" s="8"/>
      <c r="H30" s="33">
        <f>+H12-H28</f>
        <v>-5730</v>
      </c>
      <c r="I30" s="8"/>
    </row>
    <row r="32" spans="1:9" x14ac:dyDescent="0.3">
      <c r="A32" t="s">
        <v>29</v>
      </c>
      <c r="B32" s="8">
        <f>'Full Reconciliation'!B19+'Full Reconciliation'!B27</f>
        <v>1478.1799999999998</v>
      </c>
      <c r="H32" s="8"/>
      <c r="I32" s="8"/>
    </row>
    <row r="34" spans="1:9" ht="15" thickBot="1" x14ac:dyDescent="0.35">
      <c r="A34" t="s">
        <v>30</v>
      </c>
      <c r="B34" s="20">
        <f>+B30+B32</f>
        <v>961.16000000000031</v>
      </c>
      <c r="H34" s="13">
        <f>+H30+H32</f>
        <v>-5730</v>
      </c>
      <c r="I34" s="8"/>
    </row>
    <row r="35" spans="1:9" ht="15" thickTop="1" x14ac:dyDescent="0.3"/>
    <row r="37" spans="1:9" x14ac:dyDescent="0.3">
      <c r="A37" t="s">
        <v>31</v>
      </c>
      <c r="B37" s="19">
        <f>+B28-'Cash book'!F93</f>
        <v>-88.920000000000982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101"/>
  <sheetViews>
    <sheetView zoomScale="93" zoomScaleNormal="100" workbookViewId="0">
      <pane ySplit="3" topLeftCell="A27" activePane="bottomLeft" state="frozen"/>
      <selection activeCell="D1" sqref="D1"/>
      <selection pane="bottomLeft" activeCell="AD46" sqref="AD46:AE46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1" width="9.33203125" customWidth="1"/>
    <col min="22" max="23" width="8.5546875" customWidth="1"/>
    <col min="24" max="24" width="9.5546875" customWidth="1"/>
    <col min="25" max="25" width="9.44140625" bestFit="1" customWidth="1"/>
    <col min="26" max="27" width="9.44140625" customWidth="1"/>
    <col min="28" max="28" width="17.88671875" customWidth="1"/>
    <col min="29" max="29" width="9.44140625" customWidth="1"/>
    <col min="30" max="30" width="12.33203125" customWidth="1"/>
    <col min="31" max="31" width="9.88671875" customWidth="1"/>
  </cols>
  <sheetData>
    <row r="1" spans="1:31" ht="41.25" customHeight="1" x14ac:dyDescent="0.3">
      <c r="A1" s="3" t="s">
        <v>41</v>
      </c>
    </row>
    <row r="2" spans="1:31" ht="21" x14ac:dyDescent="0.4">
      <c r="G2" s="57" t="s">
        <v>32</v>
      </c>
      <c r="L2" s="6"/>
      <c r="M2" s="52" t="s">
        <v>46</v>
      </c>
      <c r="N2" s="3"/>
      <c r="O2" s="3"/>
      <c r="P2" s="3"/>
      <c r="AD2" s="6" t="s">
        <v>78</v>
      </c>
    </row>
    <row r="3" spans="1:31" x14ac:dyDescent="0.3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53" t="s">
        <v>84</v>
      </c>
      <c r="AC3" s="3" t="s">
        <v>61</v>
      </c>
      <c r="AD3" s="3" t="s">
        <v>79</v>
      </c>
      <c r="AE3" s="3" t="s">
        <v>80</v>
      </c>
    </row>
    <row r="4" spans="1:31" x14ac:dyDescent="0.3">
      <c r="D4" s="29"/>
      <c r="F4" s="32"/>
      <c r="K4" s="29"/>
      <c r="L4" s="56"/>
      <c r="S4" s="4"/>
      <c r="Z4" s="4"/>
      <c r="AC4" s="29"/>
      <c r="AD4" t="s">
        <v>81</v>
      </c>
      <c r="AE4" t="s">
        <v>81</v>
      </c>
    </row>
    <row r="5" spans="1:31" x14ac:dyDescent="0.3">
      <c r="D5" s="29"/>
      <c r="F5" s="29"/>
      <c r="K5" s="29"/>
      <c r="L5" s="56"/>
      <c r="AC5" s="29"/>
      <c r="AD5" s="69">
        <v>174.07</v>
      </c>
      <c r="AE5" s="51">
        <v>1304.1099999999999</v>
      </c>
    </row>
    <row r="6" spans="1:31" x14ac:dyDescent="0.3">
      <c r="A6" t="s">
        <v>114</v>
      </c>
      <c r="B6" t="s">
        <v>115</v>
      </c>
      <c r="C6" t="s">
        <v>104</v>
      </c>
      <c r="D6" s="29" t="s">
        <v>116</v>
      </c>
      <c r="F6" s="32">
        <v>36.5</v>
      </c>
      <c r="L6" s="56"/>
      <c r="S6" s="4">
        <v>36.5</v>
      </c>
      <c r="Z6" s="4">
        <f>SUM(M6:Y6)</f>
        <v>36.5</v>
      </c>
      <c r="AC6" s="29"/>
      <c r="AD6">
        <f>AD5-Z6+L6-K6-K6</f>
        <v>137.57</v>
      </c>
      <c r="AE6" s="32"/>
    </row>
    <row r="7" spans="1:31" x14ac:dyDescent="0.3">
      <c r="B7" t="s">
        <v>115</v>
      </c>
      <c r="C7" t="s">
        <v>104</v>
      </c>
      <c r="D7" s="29" t="s">
        <v>117</v>
      </c>
      <c r="F7" s="29">
        <v>52.42</v>
      </c>
      <c r="L7" s="56"/>
      <c r="O7">
        <v>52.42</v>
      </c>
      <c r="Z7">
        <f t="shared" ref="Z7:Z8" si="0">SUM(M7:Y7)</f>
        <v>52.42</v>
      </c>
      <c r="AC7" s="29"/>
      <c r="AD7">
        <f>AD6-Z7+L7-K7-K7</f>
        <v>85.149999999999991</v>
      </c>
      <c r="AE7" s="63"/>
    </row>
    <row r="8" spans="1:31" x14ac:dyDescent="0.3">
      <c r="A8" t="s">
        <v>103</v>
      </c>
      <c r="B8" t="s">
        <v>53</v>
      </c>
      <c r="C8" t="s">
        <v>87</v>
      </c>
      <c r="D8" t="s">
        <v>118</v>
      </c>
      <c r="E8" s="31">
        <v>343.33</v>
      </c>
      <c r="F8" s="32"/>
      <c r="G8" s="4"/>
      <c r="H8" s="4"/>
      <c r="I8" s="4"/>
      <c r="J8" s="4">
        <v>343.33</v>
      </c>
      <c r="K8" s="4"/>
      <c r="L8" s="59">
        <f t="shared" ref="L8:L11" si="1">SUM(G8:K8)</f>
        <v>343.33</v>
      </c>
      <c r="M8" s="4"/>
      <c r="N8" s="4"/>
      <c r="O8" s="4"/>
      <c r="Z8">
        <f t="shared" si="0"/>
        <v>0</v>
      </c>
      <c r="AA8" s="4"/>
      <c r="AB8" s="4"/>
      <c r="AC8" s="29"/>
      <c r="AD8">
        <f>AD7-Z8+L8-K8-K8</f>
        <v>428.47999999999996</v>
      </c>
      <c r="AE8" s="32">
        <f>AE5+K8</f>
        <v>1304.1099999999999</v>
      </c>
    </row>
    <row r="9" spans="1:31" x14ac:dyDescent="0.3">
      <c r="A9" t="s">
        <v>119</v>
      </c>
      <c r="B9" t="s">
        <v>107</v>
      </c>
      <c r="C9" t="s">
        <v>104</v>
      </c>
      <c r="D9" t="s">
        <v>120</v>
      </c>
      <c r="E9" s="31"/>
      <c r="F9" s="32">
        <v>108</v>
      </c>
      <c r="G9" s="4"/>
      <c r="H9" s="4"/>
      <c r="I9" s="4"/>
      <c r="J9" s="4"/>
      <c r="K9" s="4"/>
      <c r="L9" s="59">
        <f t="shared" si="1"/>
        <v>0</v>
      </c>
      <c r="M9" s="4"/>
      <c r="N9" s="4"/>
      <c r="O9" s="4"/>
      <c r="U9" s="4">
        <v>108</v>
      </c>
      <c r="Z9" s="4">
        <f t="shared" ref="Z9:Z55" si="2">SUM(M9:Y9)</f>
        <v>108</v>
      </c>
      <c r="AA9" s="4"/>
      <c r="AB9" s="4"/>
      <c r="AC9" s="32">
        <v>18</v>
      </c>
      <c r="AD9" s="4">
        <f>AD8-Z9+L9-K9</f>
        <v>320.47999999999996</v>
      </c>
      <c r="AE9" s="32">
        <f t="shared" ref="AE9:AE32" si="3">AE8+K9</f>
        <v>1304.1099999999999</v>
      </c>
    </row>
    <row r="10" spans="1:31" x14ac:dyDescent="0.3">
      <c r="A10" t="s">
        <v>121</v>
      </c>
      <c r="B10" t="s">
        <v>122</v>
      </c>
      <c r="C10" t="s">
        <v>104</v>
      </c>
      <c r="D10" t="s">
        <v>123</v>
      </c>
      <c r="E10" s="31"/>
      <c r="F10" s="32">
        <v>83.88</v>
      </c>
      <c r="G10" s="4"/>
      <c r="H10" s="4"/>
      <c r="I10" s="4"/>
      <c r="J10" s="4"/>
      <c r="K10" s="4"/>
      <c r="L10" s="59">
        <f t="shared" si="1"/>
        <v>0</v>
      </c>
      <c r="M10" s="4"/>
      <c r="N10" s="4"/>
      <c r="O10" s="4"/>
      <c r="U10">
        <v>83.88</v>
      </c>
      <c r="Z10" s="4">
        <f t="shared" si="2"/>
        <v>83.88</v>
      </c>
      <c r="AA10" s="4"/>
      <c r="AB10" s="4"/>
      <c r="AC10" s="29"/>
      <c r="AD10" s="4">
        <f>AD9-Z10+L10-K10</f>
        <v>236.59999999999997</v>
      </c>
      <c r="AE10" s="32">
        <f t="shared" si="3"/>
        <v>1304.1099999999999</v>
      </c>
    </row>
    <row r="11" spans="1:31" x14ac:dyDescent="0.3">
      <c r="B11" t="s">
        <v>124</v>
      </c>
      <c r="C11" t="s">
        <v>104</v>
      </c>
      <c r="D11" t="s">
        <v>125</v>
      </c>
      <c r="E11" s="31"/>
      <c r="F11" s="32">
        <v>120</v>
      </c>
      <c r="G11" s="4"/>
      <c r="H11" s="4"/>
      <c r="I11" s="4"/>
      <c r="J11" s="4"/>
      <c r="K11" s="4"/>
      <c r="L11" s="59">
        <f t="shared" si="1"/>
        <v>0</v>
      </c>
      <c r="M11" s="4"/>
      <c r="N11" s="4"/>
      <c r="O11" s="4"/>
      <c r="P11" s="4">
        <v>120</v>
      </c>
      <c r="U11" s="4"/>
      <c r="Z11" s="4">
        <f t="shared" si="2"/>
        <v>120</v>
      </c>
      <c r="AA11" s="4"/>
      <c r="AB11" s="4"/>
      <c r="AC11" s="32">
        <v>20</v>
      </c>
      <c r="AD11" s="4">
        <f>AD10-Z11+L11+AB12-K11</f>
        <v>366.59999999999997</v>
      </c>
      <c r="AE11" s="32">
        <f t="shared" si="3"/>
        <v>1304.1099999999999</v>
      </c>
    </row>
    <row r="12" spans="1:31" x14ac:dyDescent="0.3">
      <c r="B12" t="s">
        <v>126</v>
      </c>
      <c r="C12" t="s">
        <v>112</v>
      </c>
      <c r="E12" s="31"/>
      <c r="F12" s="4"/>
      <c r="G12" s="31"/>
      <c r="H12" s="4"/>
      <c r="I12" s="4"/>
      <c r="J12" s="4"/>
      <c r="K12" s="4"/>
      <c r="L12" s="59">
        <f t="shared" ref="L12:L61" si="4">SUM(G12:K12)</f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 t="shared" si="2"/>
        <v>0</v>
      </c>
      <c r="AA12" s="4"/>
      <c r="AB12" s="4">
        <v>250</v>
      </c>
      <c r="AC12" s="32"/>
      <c r="AD12" s="4">
        <f t="shared" ref="AD12:AD32" si="5">AD11-Z12+L12-K12</f>
        <v>366.59999999999997</v>
      </c>
      <c r="AE12" s="32">
        <f>AE11+K12-AB12</f>
        <v>1054.1099999999999</v>
      </c>
    </row>
    <row r="13" spans="1:31" x14ac:dyDescent="0.3">
      <c r="A13" t="s">
        <v>105</v>
      </c>
      <c r="B13" t="s">
        <v>107</v>
      </c>
      <c r="C13" t="s">
        <v>87</v>
      </c>
      <c r="D13" t="s">
        <v>127</v>
      </c>
      <c r="E13" s="31">
        <v>4000</v>
      </c>
      <c r="F13" s="4"/>
      <c r="G13" s="31">
        <v>4000</v>
      </c>
      <c r="H13" s="4"/>
      <c r="I13" s="4"/>
      <c r="J13" s="4"/>
      <c r="K13" s="4"/>
      <c r="L13" s="59">
        <f t="shared" si="4"/>
        <v>4000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 t="shared" si="2"/>
        <v>0</v>
      </c>
      <c r="AA13" s="4"/>
      <c r="AB13" s="4"/>
      <c r="AC13" s="32"/>
      <c r="AD13" s="4">
        <f t="shared" si="5"/>
        <v>4366.6000000000004</v>
      </c>
      <c r="AE13" s="32">
        <f t="shared" si="3"/>
        <v>1054.1099999999999</v>
      </c>
    </row>
    <row r="14" spans="1:31" x14ac:dyDescent="0.3">
      <c r="A14" t="s">
        <v>130</v>
      </c>
      <c r="B14" t="s">
        <v>53</v>
      </c>
      <c r="C14" t="s">
        <v>104</v>
      </c>
      <c r="D14" t="s">
        <v>129</v>
      </c>
      <c r="E14" s="31"/>
      <c r="F14" s="4">
        <v>14</v>
      </c>
      <c r="G14" s="31"/>
      <c r="H14" s="4"/>
      <c r="I14" s="4"/>
      <c r="J14" s="4"/>
      <c r="K14" s="4"/>
      <c r="L14" s="59">
        <f t="shared" si="4"/>
        <v>0</v>
      </c>
      <c r="M14" s="4">
        <v>14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f t="shared" si="2"/>
        <v>14</v>
      </c>
      <c r="AA14" s="4"/>
      <c r="AB14" s="4"/>
      <c r="AC14" s="32"/>
      <c r="AD14" s="4">
        <f t="shared" si="5"/>
        <v>4352.6000000000004</v>
      </c>
      <c r="AE14" s="32">
        <f t="shared" si="3"/>
        <v>1054.1099999999999</v>
      </c>
    </row>
    <row r="15" spans="1:31" x14ac:dyDescent="0.3">
      <c r="B15" t="s">
        <v>94</v>
      </c>
      <c r="C15" t="s">
        <v>104</v>
      </c>
      <c r="D15" t="s">
        <v>131</v>
      </c>
      <c r="E15" s="31"/>
      <c r="F15" s="4">
        <v>100.7</v>
      </c>
      <c r="G15" s="31"/>
      <c r="H15" s="4"/>
      <c r="I15" s="4"/>
      <c r="J15" s="4"/>
      <c r="K15" s="4"/>
      <c r="L15" s="59">
        <f t="shared" si="4"/>
        <v>0</v>
      </c>
      <c r="M15" s="4">
        <v>100.7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f t="shared" si="2"/>
        <v>100.7</v>
      </c>
      <c r="AA15" s="4"/>
      <c r="AB15" s="4"/>
      <c r="AC15" s="32"/>
      <c r="AD15" s="4">
        <f t="shared" si="5"/>
        <v>4251.9000000000005</v>
      </c>
      <c r="AE15" s="32">
        <f t="shared" si="3"/>
        <v>1054.1099999999999</v>
      </c>
    </row>
    <row r="16" spans="1:31" x14ac:dyDescent="0.3">
      <c r="B16" t="s">
        <v>110</v>
      </c>
      <c r="C16" t="s">
        <v>104</v>
      </c>
      <c r="D16" t="s">
        <v>132</v>
      </c>
      <c r="E16" s="31"/>
      <c r="F16" s="4">
        <v>184.64</v>
      </c>
      <c r="G16" s="31"/>
      <c r="H16" s="4"/>
      <c r="I16" s="4"/>
      <c r="J16" s="4"/>
      <c r="K16" s="4"/>
      <c r="L16" s="59">
        <f t="shared" si="4"/>
        <v>0</v>
      </c>
      <c r="M16" s="4"/>
      <c r="N16" s="4"/>
      <c r="O16" s="4"/>
      <c r="P16" s="4"/>
      <c r="Q16" s="4"/>
      <c r="R16" s="4"/>
      <c r="S16" s="4">
        <v>184.64</v>
      </c>
      <c r="T16" s="4"/>
      <c r="U16" s="4"/>
      <c r="V16" s="4"/>
      <c r="W16" s="4"/>
      <c r="X16" s="4"/>
      <c r="Y16" s="4"/>
      <c r="Z16" s="4">
        <f t="shared" si="2"/>
        <v>184.64</v>
      </c>
      <c r="AA16" s="4"/>
      <c r="AB16" s="4"/>
      <c r="AC16" s="32"/>
      <c r="AD16" s="4">
        <f t="shared" si="5"/>
        <v>4067.2600000000007</v>
      </c>
      <c r="AE16" s="32">
        <f t="shared" si="3"/>
        <v>1054.1099999999999</v>
      </c>
    </row>
    <row r="17" spans="1:31" x14ac:dyDescent="0.3">
      <c r="A17" t="s">
        <v>108</v>
      </c>
      <c r="B17" t="s">
        <v>53</v>
      </c>
      <c r="C17" t="s">
        <v>104</v>
      </c>
      <c r="D17" t="s">
        <v>133</v>
      </c>
      <c r="E17" s="31"/>
      <c r="F17" s="32">
        <v>14</v>
      </c>
      <c r="G17" s="4"/>
      <c r="H17" s="4"/>
      <c r="I17" s="4"/>
      <c r="J17" s="4"/>
      <c r="K17" s="4"/>
      <c r="L17" s="59">
        <f t="shared" si="4"/>
        <v>0</v>
      </c>
      <c r="M17" s="4">
        <v>14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f t="shared" si="2"/>
        <v>14</v>
      </c>
      <c r="AA17" s="4"/>
      <c r="AB17" s="4"/>
      <c r="AC17" s="32"/>
      <c r="AD17" s="4">
        <f t="shared" si="5"/>
        <v>4053.2600000000007</v>
      </c>
      <c r="AE17" s="32">
        <f t="shared" si="3"/>
        <v>1054.1099999999999</v>
      </c>
    </row>
    <row r="18" spans="1:31" x14ac:dyDescent="0.3">
      <c r="B18" t="s">
        <v>94</v>
      </c>
      <c r="C18" t="s">
        <v>104</v>
      </c>
      <c r="D18" t="s">
        <v>134</v>
      </c>
      <c r="E18" s="31"/>
      <c r="F18" s="32">
        <v>100.7</v>
      </c>
      <c r="G18" s="4"/>
      <c r="H18" s="4"/>
      <c r="I18" s="4"/>
      <c r="J18" s="4"/>
      <c r="K18" s="4"/>
      <c r="L18" s="59">
        <f t="shared" si="4"/>
        <v>0</v>
      </c>
      <c r="M18" s="4">
        <v>100.7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f t="shared" si="2"/>
        <v>100.7</v>
      </c>
      <c r="AA18" s="4"/>
      <c r="AB18" s="4"/>
      <c r="AC18" s="32"/>
      <c r="AD18" s="4">
        <f t="shared" si="5"/>
        <v>3952.5600000000009</v>
      </c>
      <c r="AE18" s="32">
        <f t="shared" si="3"/>
        <v>1054.1099999999999</v>
      </c>
    </row>
    <row r="19" spans="1:31" x14ac:dyDescent="0.3">
      <c r="A19" t="s">
        <v>135</v>
      </c>
      <c r="B19" t="s">
        <v>53</v>
      </c>
      <c r="C19" t="s">
        <v>104</v>
      </c>
      <c r="D19" t="s">
        <v>136</v>
      </c>
      <c r="E19" s="31"/>
      <c r="F19" s="32">
        <v>5.2</v>
      </c>
      <c r="G19" s="4"/>
      <c r="H19" s="4"/>
      <c r="I19" s="4"/>
      <c r="J19" s="4"/>
      <c r="K19" s="4"/>
      <c r="L19" s="56">
        <f t="shared" si="4"/>
        <v>0</v>
      </c>
      <c r="M19" s="4">
        <v>5.2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 t="shared" si="2"/>
        <v>5.2</v>
      </c>
      <c r="AA19" s="4"/>
      <c r="AB19" s="4"/>
      <c r="AC19" s="32"/>
      <c r="AD19" s="4">
        <f t="shared" si="5"/>
        <v>3947.360000000001</v>
      </c>
      <c r="AE19" s="32">
        <f t="shared" si="3"/>
        <v>1054.1099999999999</v>
      </c>
    </row>
    <row r="20" spans="1:31" x14ac:dyDescent="0.3">
      <c r="B20" t="s">
        <v>122</v>
      </c>
      <c r="C20" t="s">
        <v>104</v>
      </c>
      <c r="D20" t="s">
        <v>139</v>
      </c>
      <c r="E20" s="31"/>
      <c r="F20" s="32">
        <v>267.60000000000002</v>
      </c>
      <c r="G20" s="4"/>
      <c r="H20" s="4"/>
      <c r="I20" s="4"/>
      <c r="J20" s="4"/>
      <c r="K20" s="4"/>
      <c r="L20" s="56">
        <f t="shared" si="4"/>
        <v>0</v>
      </c>
      <c r="M20" s="4"/>
      <c r="N20" s="4"/>
      <c r="O20" s="4"/>
      <c r="P20" s="4"/>
      <c r="Q20" s="4"/>
      <c r="R20" s="4"/>
      <c r="S20" s="4"/>
      <c r="T20" s="4"/>
      <c r="U20" s="4">
        <v>267.60000000000002</v>
      </c>
      <c r="V20" s="4"/>
      <c r="W20" s="4"/>
      <c r="X20" s="4"/>
      <c r="Y20" s="4"/>
      <c r="Z20" s="4">
        <f t="shared" si="2"/>
        <v>267.60000000000002</v>
      </c>
      <c r="AA20" s="4"/>
      <c r="AB20" s="4"/>
      <c r="AC20" s="32"/>
      <c r="AD20" s="4">
        <f t="shared" si="5"/>
        <v>3679.7600000000011</v>
      </c>
      <c r="AE20" s="32">
        <f t="shared" si="3"/>
        <v>1054.1099999999999</v>
      </c>
    </row>
    <row r="21" spans="1:31" x14ac:dyDescent="0.3">
      <c r="B21" t="s">
        <v>109</v>
      </c>
      <c r="C21" t="s">
        <v>67</v>
      </c>
      <c r="E21" s="31">
        <v>2.4700000000000002</v>
      </c>
      <c r="F21" s="32"/>
      <c r="G21" s="4"/>
      <c r="H21" s="4"/>
      <c r="I21" s="4"/>
      <c r="J21" s="4"/>
      <c r="K21" s="4">
        <v>2.4700000000000002</v>
      </c>
      <c r="L21" s="56">
        <f t="shared" si="4"/>
        <v>2.4700000000000002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 t="shared" si="2"/>
        <v>0</v>
      </c>
      <c r="AA21" s="4"/>
      <c r="AB21" s="4"/>
      <c r="AC21" s="32"/>
      <c r="AD21" s="4">
        <f t="shared" si="5"/>
        <v>3679.7600000000011</v>
      </c>
      <c r="AE21" s="32">
        <f t="shared" si="3"/>
        <v>1056.58</v>
      </c>
    </row>
    <row r="22" spans="1:31" x14ac:dyDescent="0.3">
      <c r="A22" t="s">
        <v>137</v>
      </c>
      <c r="B22" t="s">
        <v>53</v>
      </c>
      <c r="C22" t="s">
        <v>104</v>
      </c>
      <c r="D22" t="s">
        <v>138</v>
      </c>
      <c r="E22" s="31"/>
      <c r="F22" s="32">
        <v>14</v>
      </c>
      <c r="G22" s="4"/>
      <c r="H22" s="4"/>
      <c r="I22" s="4"/>
      <c r="J22" s="4"/>
      <c r="K22" s="4"/>
      <c r="L22" s="56">
        <f t="shared" si="4"/>
        <v>0</v>
      </c>
      <c r="M22" s="4">
        <v>14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f t="shared" si="2"/>
        <v>14</v>
      </c>
      <c r="AA22" s="4"/>
      <c r="AB22" s="4"/>
      <c r="AC22" s="32"/>
      <c r="AD22" s="4">
        <f t="shared" si="5"/>
        <v>3665.7600000000011</v>
      </c>
      <c r="AE22" s="32">
        <f t="shared" si="3"/>
        <v>1056.58</v>
      </c>
    </row>
    <row r="23" spans="1:31" x14ac:dyDescent="0.3">
      <c r="B23" t="s">
        <v>140</v>
      </c>
      <c r="C23" t="s">
        <v>104</v>
      </c>
      <c r="D23" t="s">
        <v>141</v>
      </c>
      <c r="E23" s="31"/>
      <c r="F23" s="32">
        <v>100</v>
      </c>
      <c r="G23" s="4"/>
      <c r="H23" s="4"/>
      <c r="I23" s="4"/>
      <c r="J23" s="4"/>
      <c r="K23" s="4"/>
      <c r="L23" s="56"/>
      <c r="M23" s="4"/>
      <c r="N23" s="68"/>
      <c r="O23" s="4"/>
      <c r="P23" s="4"/>
      <c r="Q23" s="4"/>
      <c r="R23" s="4"/>
      <c r="S23" s="4"/>
      <c r="T23" s="4"/>
      <c r="U23" s="4"/>
      <c r="V23" s="4">
        <v>100</v>
      </c>
      <c r="W23" s="4"/>
      <c r="X23" s="4"/>
      <c r="Y23" s="4"/>
      <c r="Z23" s="4">
        <f t="shared" si="2"/>
        <v>100</v>
      </c>
      <c r="AA23" s="4"/>
      <c r="AB23" s="68"/>
      <c r="AC23" s="32"/>
      <c r="AD23" s="4">
        <f t="shared" si="5"/>
        <v>3565.7600000000011</v>
      </c>
      <c r="AE23" s="32">
        <f t="shared" si="3"/>
        <v>1056.58</v>
      </c>
    </row>
    <row r="24" spans="1:31" x14ac:dyDescent="0.3">
      <c r="A24" t="s">
        <v>142</v>
      </c>
      <c r="B24" t="s">
        <v>94</v>
      </c>
      <c r="C24" t="s">
        <v>104</v>
      </c>
      <c r="D24" t="s">
        <v>143</v>
      </c>
      <c r="E24" s="31"/>
      <c r="F24" s="32">
        <v>100.7</v>
      </c>
      <c r="G24" s="4"/>
      <c r="H24" s="4"/>
      <c r="I24" s="4"/>
      <c r="J24" s="4"/>
      <c r="K24" s="4"/>
      <c r="L24" s="56">
        <f t="shared" si="4"/>
        <v>0</v>
      </c>
      <c r="M24" s="4">
        <v>100.7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 t="shared" si="2"/>
        <v>100.7</v>
      </c>
      <c r="AA24" s="4"/>
      <c r="AB24" s="4"/>
      <c r="AC24" s="32"/>
      <c r="AD24" s="4">
        <f t="shared" si="5"/>
        <v>3465.0600000000013</v>
      </c>
      <c r="AE24" s="32">
        <f t="shared" si="3"/>
        <v>1056.58</v>
      </c>
    </row>
    <row r="25" spans="1:31" x14ac:dyDescent="0.3">
      <c r="A25" t="s">
        <v>144</v>
      </c>
      <c r="B25" t="s">
        <v>111</v>
      </c>
      <c r="C25" t="s">
        <v>104</v>
      </c>
      <c r="D25" t="s">
        <v>145</v>
      </c>
      <c r="E25" s="31"/>
      <c r="F25" s="32">
        <v>342.15</v>
      </c>
      <c r="G25" s="4"/>
      <c r="H25" s="4"/>
      <c r="I25" s="4"/>
      <c r="J25" s="4"/>
      <c r="K25" s="4"/>
      <c r="L25" s="56">
        <f t="shared" si="4"/>
        <v>0</v>
      </c>
      <c r="M25" s="4"/>
      <c r="N25" s="4"/>
      <c r="O25" s="4"/>
      <c r="P25" s="4"/>
      <c r="Q25" s="4">
        <v>342.15</v>
      </c>
      <c r="R25" s="4"/>
      <c r="S25" s="4"/>
      <c r="T25" s="4"/>
      <c r="U25" s="4"/>
      <c r="V25" s="4"/>
      <c r="W25" s="4"/>
      <c r="X25" s="4"/>
      <c r="Y25" s="4"/>
      <c r="Z25" s="4">
        <f t="shared" si="2"/>
        <v>342.15</v>
      </c>
      <c r="AA25" s="4"/>
      <c r="AB25" s="4"/>
      <c r="AC25" s="32"/>
      <c r="AD25" s="4">
        <f t="shared" si="5"/>
        <v>3122.9100000000012</v>
      </c>
      <c r="AE25" s="32">
        <f t="shared" si="3"/>
        <v>1056.58</v>
      </c>
    </row>
    <row r="26" spans="1:31" x14ac:dyDescent="0.3">
      <c r="A26" t="s">
        <v>147</v>
      </c>
      <c r="B26" t="s">
        <v>107</v>
      </c>
      <c r="C26" t="s">
        <v>87</v>
      </c>
      <c r="D26" t="s">
        <v>148</v>
      </c>
      <c r="E26" s="31">
        <v>285.56</v>
      </c>
      <c r="F26" s="32"/>
      <c r="G26" s="4"/>
      <c r="H26" s="4">
        <v>285.56</v>
      </c>
      <c r="I26" s="4"/>
      <c r="J26" s="4"/>
      <c r="K26" s="4"/>
      <c r="L26" s="56">
        <f t="shared" si="4"/>
        <v>285.56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2"/>
        <v>0</v>
      </c>
      <c r="AA26" s="4"/>
      <c r="AB26" s="4"/>
      <c r="AC26" s="32"/>
      <c r="AD26" s="4">
        <f t="shared" si="5"/>
        <v>3408.4700000000012</v>
      </c>
      <c r="AE26" s="32">
        <f t="shared" si="3"/>
        <v>1056.58</v>
      </c>
    </row>
    <row r="27" spans="1:31" x14ac:dyDescent="0.3">
      <c r="A27" t="s">
        <v>149</v>
      </c>
      <c r="B27" t="s">
        <v>53</v>
      </c>
      <c r="C27" t="s">
        <v>104</v>
      </c>
      <c r="D27" t="s">
        <v>150</v>
      </c>
      <c r="E27" s="31"/>
      <c r="F27" s="32">
        <v>14</v>
      </c>
      <c r="G27" s="4"/>
      <c r="H27" s="4"/>
      <c r="I27" s="4"/>
      <c r="J27" s="4"/>
      <c r="K27" s="4"/>
      <c r="L27" s="56">
        <f t="shared" si="4"/>
        <v>0</v>
      </c>
      <c r="M27" s="4">
        <v>14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f t="shared" si="2"/>
        <v>14</v>
      </c>
      <c r="AA27" s="4"/>
      <c r="AB27" s="4"/>
      <c r="AC27" s="32"/>
      <c r="AD27" s="4">
        <f t="shared" si="5"/>
        <v>3394.4700000000012</v>
      </c>
      <c r="AE27" s="32">
        <f t="shared" si="3"/>
        <v>1056.58</v>
      </c>
    </row>
    <row r="28" spans="1:31" x14ac:dyDescent="0.3">
      <c r="A28" t="s">
        <v>151</v>
      </c>
      <c r="B28" t="s">
        <v>94</v>
      </c>
      <c r="C28" t="s">
        <v>104</v>
      </c>
      <c r="D28" t="s">
        <v>152</v>
      </c>
      <c r="E28" s="31"/>
      <c r="F28" s="32">
        <v>100.7</v>
      </c>
      <c r="G28" s="4"/>
      <c r="H28" s="4"/>
      <c r="I28" s="4"/>
      <c r="J28" s="4"/>
      <c r="K28" s="4"/>
      <c r="L28" s="56">
        <f t="shared" si="4"/>
        <v>0</v>
      </c>
      <c r="M28" s="4">
        <v>100.7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f t="shared" si="2"/>
        <v>100.7</v>
      </c>
      <c r="AA28" s="4"/>
      <c r="AB28" s="4"/>
      <c r="AC28" s="32"/>
      <c r="AD28" s="4">
        <f t="shared" si="5"/>
        <v>3293.7700000000013</v>
      </c>
      <c r="AE28" s="32">
        <f t="shared" si="3"/>
        <v>1056.58</v>
      </c>
    </row>
    <row r="29" spans="1:31" x14ac:dyDescent="0.3">
      <c r="A29" t="s">
        <v>153</v>
      </c>
      <c r="B29" t="s">
        <v>109</v>
      </c>
      <c r="C29" t="s">
        <v>67</v>
      </c>
      <c r="E29" s="31">
        <v>2.83</v>
      </c>
      <c r="F29" s="32"/>
      <c r="G29" s="4"/>
      <c r="H29" s="4"/>
      <c r="I29" s="4"/>
      <c r="J29" s="4"/>
      <c r="K29" s="4">
        <v>2.83</v>
      </c>
      <c r="L29" s="56">
        <f t="shared" si="4"/>
        <v>2.83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 t="shared" si="2"/>
        <v>0</v>
      </c>
      <c r="AA29" s="4"/>
      <c r="AB29" s="4"/>
      <c r="AC29" s="32"/>
      <c r="AD29" s="4">
        <f t="shared" si="5"/>
        <v>3293.7700000000013</v>
      </c>
      <c r="AE29" s="32">
        <f t="shared" si="3"/>
        <v>1059.4099999999999</v>
      </c>
    </row>
    <row r="30" spans="1:31" x14ac:dyDescent="0.3">
      <c r="A30" t="s">
        <v>155</v>
      </c>
      <c r="B30" t="s">
        <v>156</v>
      </c>
      <c r="C30" t="s">
        <v>104</v>
      </c>
      <c r="D30" t="s">
        <v>163</v>
      </c>
      <c r="E30" s="31"/>
      <c r="F30" s="32">
        <v>285.56</v>
      </c>
      <c r="G30" s="4"/>
      <c r="H30" s="4"/>
      <c r="I30" s="4"/>
      <c r="J30" s="4"/>
      <c r="K30" s="4"/>
      <c r="L30" s="56"/>
      <c r="M30" s="4"/>
      <c r="N30" s="4"/>
      <c r="O30" s="4"/>
      <c r="P30" s="4"/>
      <c r="Q30" s="4"/>
      <c r="R30" s="4">
        <v>285.56</v>
      </c>
      <c r="S30" s="4"/>
      <c r="T30" s="4"/>
      <c r="U30" s="4"/>
      <c r="V30" s="4"/>
      <c r="W30" s="4"/>
      <c r="X30" s="4"/>
      <c r="Y30" s="4"/>
      <c r="Z30" s="4">
        <f t="shared" si="2"/>
        <v>285.56</v>
      </c>
      <c r="AA30" s="4"/>
      <c r="AB30" s="4"/>
      <c r="AC30" s="32"/>
      <c r="AD30" s="4">
        <f t="shared" si="5"/>
        <v>3008.2100000000014</v>
      </c>
      <c r="AE30" s="32">
        <f t="shared" si="3"/>
        <v>1059.4099999999999</v>
      </c>
    </row>
    <row r="31" spans="1:31" x14ac:dyDescent="0.3">
      <c r="A31" t="s">
        <v>154</v>
      </c>
      <c r="B31" t="s">
        <v>126</v>
      </c>
      <c r="C31" t="s">
        <v>112</v>
      </c>
      <c r="E31" s="31"/>
      <c r="F31" s="32"/>
      <c r="G31" s="4"/>
      <c r="H31" s="4"/>
      <c r="I31" s="4"/>
      <c r="J31" s="4"/>
      <c r="K31" s="4"/>
      <c r="L31" s="56">
        <f t="shared" si="4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 t="shared" si="2"/>
        <v>0</v>
      </c>
      <c r="AA31" s="4"/>
      <c r="AB31" s="4">
        <v>1000</v>
      </c>
      <c r="AC31" s="32"/>
      <c r="AD31" s="4">
        <f t="shared" si="5"/>
        <v>3008.2100000000014</v>
      </c>
      <c r="AE31" s="32">
        <f t="shared" si="3"/>
        <v>1059.4099999999999</v>
      </c>
    </row>
    <row r="32" spans="1:31" x14ac:dyDescent="0.3">
      <c r="A32" t="s">
        <v>157</v>
      </c>
      <c r="B32" t="s">
        <v>94</v>
      </c>
      <c r="C32" t="s">
        <v>104</v>
      </c>
      <c r="D32" t="s">
        <v>164</v>
      </c>
      <c r="E32" s="31"/>
      <c r="F32" s="32">
        <v>310.56</v>
      </c>
      <c r="G32" s="4"/>
      <c r="H32" s="4"/>
      <c r="I32" s="4"/>
      <c r="J32" s="4"/>
      <c r="K32" s="4"/>
      <c r="L32" s="56">
        <f t="shared" si="4"/>
        <v>0</v>
      </c>
      <c r="M32" s="4">
        <v>310.56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 t="shared" si="2"/>
        <v>310.56</v>
      </c>
      <c r="AA32" s="4"/>
      <c r="AB32" s="4"/>
      <c r="AC32" s="32"/>
      <c r="AD32" s="4">
        <f t="shared" si="5"/>
        <v>2697.6500000000015</v>
      </c>
      <c r="AE32" s="32">
        <f t="shared" si="3"/>
        <v>1059.4099999999999</v>
      </c>
    </row>
    <row r="33" spans="1:31" x14ac:dyDescent="0.3">
      <c r="A33" t="s">
        <v>158</v>
      </c>
      <c r="B33" t="s">
        <v>159</v>
      </c>
      <c r="C33" t="s">
        <v>104</v>
      </c>
      <c r="D33" t="s">
        <v>165</v>
      </c>
      <c r="E33" s="31"/>
      <c r="F33" s="32">
        <v>59.99</v>
      </c>
      <c r="G33" s="4"/>
      <c r="H33" s="4"/>
      <c r="I33" s="4"/>
      <c r="J33" s="4"/>
      <c r="K33" s="4"/>
      <c r="L33" s="56">
        <f t="shared" si="4"/>
        <v>0</v>
      </c>
      <c r="M33" s="4"/>
      <c r="N33" s="4"/>
      <c r="O33" s="4"/>
      <c r="P33" s="4"/>
      <c r="Q33" s="4"/>
      <c r="R33" s="4"/>
      <c r="S33" s="4">
        <v>59.99</v>
      </c>
      <c r="T33" s="4"/>
      <c r="U33" s="4"/>
      <c r="V33" s="4"/>
      <c r="W33" s="4"/>
      <c r="X33" s="4"/>
      <c r="Y33" s="4"/>
      <c r="Z33" s="4">
        <f t="shared" si="2"/>
        <v>59.99</v>
      </c>
      <c r="AA33" s="4"/>
      <c r="AB33" s="4"/>
      <c r="AC33" s="32">
        <v>10</v>
      </c>
      <c r="AD33" s="4">
        <f>AD32-Z33+L33-K33-AB31</f>
        <v>1637.6600000000017</v>
      </c>
      <c r="AE33" s="32">
        <f>AE32+K33+AB31</f>
        <v>2059.41</v>
      </c>
    </row>
    <row r="34" spans="1:31" x14ac:dyDescent="0.3">
      <c r="A34" t="s">
        <v>160</v>
      </c>
      <c r="B34" t="s">
        <v>94</v>
      </c>
      <c r="C34" t="s">
        <v>104</v>
      </c>
      <c r="D34" t="s">
        <v>166</v>
      </c>
      <c r="E34" s="31"/>
      <c r="F34" s="32">
        <v>134.77000000000001</v>
      </c>
      <c r="G34" s="4"/>
      <c r="H34" s="4"/>
      <c r="I34" s="4"/>
      <c r="J34" s="4"/>
      <c r="K34" s="4"/>
      <c r="L34" s="56">
        <f t="shared" si="4"/>
        <v>0</v>
      </c>
      <c r="M34" s="4">
        <v>134.77000000000001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 t="shared" si="2"/>
        <v>134.77000000000001</v>
      </c>
      <c r="AA34" s="4"/>
      <c r="AB34" s="4"/>
      <c r="AC34" s="32"/>
      <c r="AD34" s="4">
        <f>AD33-Z34+L34-K34-AB32</f>
        <v>1502.8900000000017</v>
      </c>
      <c r="AE34" s="32">
        <f>AE33+K34+AB32</f>
        <v>2059.41</v>
      </c>
    </row>
    <row r="35" spans="1:31" x14ac:dyDescent="0.3">
      <c r="A35" t="s">
        <v>167</v>
      </c>
      <c r="B35" t="s">
        <v>94</v>
      </c>
      <c r="C35" t="s">
        <v>104</v>
      </c>
      <c r="D35" t="s">
        <v>171</v>
      </c>
      <c r="E35" s="31"/>
      <c r="F35" s="32">
        <v>100.7</v>
      </c>
      <c r="G35" s="4"/>
      <c r="H35" s="4"/>
      <c r="I35" s="4"/>
      <c r="J35" s="4"/>
      <c r="K35" s="4"/>
      <c r="L35" s="56">
        <f t="shared" si="4"/>
        <v>0</v>
      </c>
      <c r="M35" s="4">
        <v>100.7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f t="shared" si="2"/>
        <v>100.7</v>
      </c>
      <c r="AA35" s="4"/>
      <c r="AB35" s="4"/>
      <c r="AC35" s="32"/>
      <c r="AD35" s="4">
        <f t="shared" ref="AD35:AD39" si="6">AD34-Z35+L35-K35-AB33</f>
        <v>1402.1900000000016</v>
      </c>
      <c r="AE35" s="32">
        <f t="shared" ref="AE35:AE38" si="7">AE34+K35+AB33</f>
        <v>2059.41</v>
      </c>
    </row>
    <row r="36" spans="1:31" x14ac:dyDescent="0.3">
      <c r="A36" t="s">
        <v>168</v>
      </c>
      <c r="B36" t="s">
        <v>169</v>
      </c>
      <c r="C36" t="s">
        <v>104</v>
      </c>
      <c r="D36" t="s">
        <v>172</v>
      </c>
      <c r="E36" s="31"/>
      <c r="F36" s="32">
        <v>141.94999999999999</v>
      </c>
      <c r="G36" s="4"/>
      <c r="H36" s="4"/>
      <c r="I36" s="4"/>
      <c r="J36" s="4"/>
      <c r="K36" s="4"/>
      <c r="L36" s="56">
        <f t="shared" si="4"/>
        <v>0</v>
      </c>
      <c r="M36" s="4"/>
      <c r="N36" s="4"/>
      <c r="O36" s="4"/>
      <c r="P36" s="4"/>
      <c r="Q36" s="4"/>
      <c r="R36" s="4">
        <v>141.94999999999999</v>
      </c>
      <c r="S36" s="4"/>
      <c r="T36" s="4"/>
      <c r="U36" s="4"/>
      <c r="V36" s="4"/>
      <c r="W36" s="4"/>
      <c r="X36" s="4"/>
      <c r="Y36" s="4"/>
      <c r="Z36" s="4">
        <f t="shared" si="2"/>
        <v>141.94999999999999</v>
      </c>
      <c r="AA36" s="4"/>
      <c r="AB36" s="4"/>
      <c r="AC36" s="32">
        <v>25.91</v>
      </c>
      <c r="AD36" s="4">
        <f t="shared" si="6"/>
        <v>1260.2400000000016</v>
      </c>
      <c r="AE36" s="32">
        <f t="shared" si="7"/>
        <v>2059.41</v>
      </c>
    </row>
    <row r="37" spans="1:31" x14ac:dyDescent="0.3">
      <c r="B37" t="s">
        <v>170</v>
      </c>
      <c r="C37" t="s">
        <v>104</v>
      </c>
      <c r="D37" t="s">
        <v>173</v>
      </c>
      <c r="E37" s="31"/>
      <c r="F37" s="32">
        <v>30</v>
      </c>
      <c r="G37" s="4"/>
      <c r="H37" s="4"/>
      <c r="I37" s="4"/>
      <c r="J37" s="4"/>
      <c r="K37" s="4"/>
      <c r="L37" s="56">
        <f t="shared" si="4"/>
        <v>0</v>
      </c>
      <c r="M37" s="4"/>
      <c r="N37" s="4"/>
      <c r="O37" s="4">
        <v>30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>
        <f t="shared" si="2"/>
        <v>30</v>
      </c>
      <c r="AA37" s="4"/>
      <c r="AB37" s="4"/>
      <c r="AC37" s="32"/>
      <c r="AD37" s="4">
        <f t="shared" si="6"/>
        <v>1230.2400000000016</v>
      </c>
      <c r="AE37" s="32">
        <f t="shared" si="7"/>
        <v>2059.41</v>
      </c>
    </row>
    <row r="38" spans="1:31" x14ac:dyDescent="0.3">
      <c r="A38" t="s">
        <v>174</v>
      </c>
      <c r="B38" t="s">
        <v>94</v>
      </c>
      <c r="C38" t="s">
        <v>104</v>
      </c>
      <c r="D38" t="s">
        <v>175</v>
      </c>
      <c r="E38" s="31"/>
      <c r="F38" s="32">
        <v>190.32</v>
      </c>
      <c r="G38" s="4"/>
      <c r="H38" s="4"/>
      <c r="I38" s="4"/>
      <c r="J38" s="4"/>
      <c r="K38" s="4"/>
      <c r="L38" s="56">
        <f t="shared" si="4"/>
        <v>0</v>
      </c>
      <c r="M38" s="4">
        <v>190.32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 t="shared" si="2"/>
        <v>190.32</v>
      </c>
      <c r="AA38" s="4"/>
      <c r="AB38" s="4"/>
      <c r="AC38" s="32"/>
      <c r="AD38" s="4">
        <f t="shared" si="6"/>
        <v>1039.9200000000017</v>
      </c>
      <c r="AE38" s="32">
        <f t="shared" si="7"/>
        <v>2059.41</v>
      </c>
    </row>
    <row r="39" spans="1:31" x14ac:dyDescent="0.3">
      <c r="A39" t="s">
        <v>182</v>
      </c>
      <c r="B39" t="s">
        <v>109</v>
      </c>
      <c r="C39" t="s">
        <v>67</v>
      </c>
      <c r="E39" s="31">
        <v>6.34</v>
      </c>
      <c r="F39" s="32"/>
      <c r="G39" s="4"/>
      <c r="H39" s="4"/>
      <c r="I39" s="4"/>
      <c r="J39" s="4"/>
      <c r="K39" s="4">
        <v>6.34</v>
      </c>
      <c r="L39" s="56">
        <f t="shared" si="4"/>
        <v>6.34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f t="shared" si="2"/>
        <v>0</v>
      </c>
      <c r="AA39" s="4"/>
      <c r="AB39" s="4"/>
      <c r="AC39" s="32"/>
      <c r="AD39" s="4">
        <f t="shared" si="6"/>
        <v>1039.9200000000017</v>
      </c>
      <c r="AE39" s="32">
        <f>AE38+K39+AB39</f>
        <v>2065.75</v>
      </c>
    </row>
    <row r="40" spans="1:31" x14ac:dyDescent="0.3">
      <c r="A40" t="s">
        <v>176</v>
      </c>
      <c r="B40" t="s">
        <v>126</v>
      </c>
      <c r="C40" t="s">
        <v>112</v>
      </c>
      <c r="E40" s="31"/>
      <c r="F40" s="32"/>
      <c r="G40" s="4"/>
      <c r="H40" s="4"/>
      <c r="I40" s="4"/>
      <c r="J40" s="4"/>
      <c r="K40" s="4"/>
      <c r="L40" s="56">
        <f t="shared" si="4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f t="shared" si="2"/>
        <v>0</v>
      </c>
      <c r="AA40" s="4"/>
      <c r="AB40" s="4">
        <v>1500</v>
      </c>
      <c r="AC40" s="32"/>
      <c r="AD40" s="4">
        <f>AD39-Z40+L40-K40+AB40</f>
        <v>2539.9200000000019</v>
      </c>
      <c r="AE40" s="32">
        <f>AE39+K40-AB40</f>
        <v>565.75</v>
      </c>
    </row>
    <row r="41" spans="1:31" x14ac:dyDescent="0.3">
      <c r="B41" t="s">
        <v>107</v>
      </c>
      <c r="C41" t="s">
        <v>104</v>
      </c>
      <c r="D41" t="s">
        <v>179</v>
      </c>
      <c r="E41" s="31"/>
      <c r="F41" s="32">
        <v>490.8</v>
      </c>
      <c r="G41" s="4"/>
      <c r="H41" s="4"/>
      <c r="I41" s="4"/>
      <c r="J41" s="4"/>
      <c r="K41" s="4"/>
      <c r="L41" s="56">
        <f t="shared" si="4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>
        <v>490.8</v>
      </c>
      <c r="X41" s="4"/>
      <c r="Y41" s="4"/>
      <c r="Z41" s="4">
        <f t="shared" si="2"/>
        <v>490.8</v>
      </c>
      <c r="AA41" s="4"/>
      <c r="AB41" s="4"/>
      <c r="AC41" s="32">
        <v>81.8</v>
      </c>
      <c r="AD41" s="4">
        <f>AD40-Z41+L41-K41</f>
        <v>2049.1200000000017</v>
      </c>
      <c r="AE41" s="32">
        <f t="shared" ref="AE41:AE46" si="8">AE40+K41-AB41</f>
        <v>565.75</v>
      </c>
    </row>
    <row r="42" spans="1:31" x14ac:dyDescent="0.3">
      <c r="A42" t="s">
        <v>177</v>
      </c>
      <c r="B42" t="s">
        <v>107</v>
      </c>
      <c r="C42" t="s">
        <v>104</v>
      </c>
      <c r="D42" t="s">
        <v>180</v>
      </c>
      <c r="E42" s="31"/>
      <c r="F42" s="32">
        <v>1314.35</v>
      </c>
      <c r="G42" s="4"/>
      <c r="H42" s="4"/>
      <c r="I42" s="4"/>
      <c r="J42" s="4"/>
      <c r="K42" s="4"/>
      <c r="L42" s="56">
        <f t="shared" si="4"/>
        <v>0</v>
      </c>
      <c r="M42" s="4"/>
      <c r="N42" s="4"/>
      <c r="O42" s="4"/>
      <c r="P42" s="4"/>
      <c r="Q42" s="4"/>
      <c r="R42" s="4"/>
      <c r="S42" s="4"/>
      <c r="T42" s="4"/>
      <c r="U42" s="4">
        <v>1314.35</v>
      </c>
      <c r="V42" s="4"/>
      <c r="W42" s="4"/>
      <c r="X42" s="4"/>
      <c r="Y42" s="4"/>
      <c r="Z42" s="4">
        <f t="shared" si="2"/>
        <v>1314.35</v>
      </c>
      <c r="AA42" s="4"/>
      <c r="AB42" s="4"/>
      <c r="AC42" s="32">
        <v>219.06</v>
      </c>
      <c r="AD42" s="4">
        <f>AD41-Z42+L42-K42</f>
        <v>734.7700000000018</v>
      </c>
      <c r="AE42" s="32">
        <f t="shared" si="8"/>
        <v>565.75</v>
      </c>
    </row>
    <row r="43" spans="1:31" x14ac:dyDescent="0.3">
      <c r="A43" t="s">
        <v>178</v>
      </c>
      <c r="B43" t="s">
        <v>94</v>
      </c>
      <c r="C43" t="s">
        <v>104</v>
      </c>
      <c r="D43" t="s">
        <v>181</v>
      </c>
      <c r="E43" s="31"/>
      <c r="F43" s="32">
        <v>141.63999999999999</v>
      </c>
      <c r="G43" s="4"/>
      <c r="H43" s="4"/>
      <c r="I43" s="4"/>
      <c r="J43" s="4"/>
      <c r="K43" s="4"/>
      <c r="L43" s="56">
        <f t="shared" si="4"/>
        <v>0</v>
      </c>
      <c r="M43" s="4">
        <v>141.63999999999999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f t="shared" si="2"/>
        <v>141.63999999999999</v>
      </c>
      <c r="AA43" s="4"/>
      <c r="AB43" s="4"/>
      <c r="AC43" s="32"/>
      <c r="AD43" s="72">
        <f>AD42-Z43+L43-K43</f>
        <v>593.13000000000181</v>
      </c>
      <c r="AE43" s="73">
        <f t="shared" si="8"/>
        <v>565.75</v>
      </c>
    </row>
    <row r="44" spans="1:31" x14ac:dyDescent="0.3">
      <c r="A44" t="s">
        <v>188</v>
      </c>
      <c r="B44" t="s">
        <v>189</v>
      </c>
      <c r="C44" t="s">
        <v>104</v>
      </c>
      <c r="D44" t="s">
        <v>190</v>
      </c>
      <c r="E44" s="31"/>
      <c r="F44" s="32">
        <v>100</v>
      </c>
      <c r="G44" s="4"/>
      <c r="H44" s="4"/>
      <c r="I44" s="4"/>
      <c r="J44" s="4"/>
      <c r="K44" s="4"/>
      <c r="L44" s="59">
        <f t="shared" si="4"/>
        <v>0</v>
      </c>
      <c r="M44" s="4"/>
      <c r="N44" s="4"/>
      <c r="O44" s="4"/>
      <c r="P44" s="4"/>
      <c r="Q44" s="4"/>
      <c r="R44" s="4"/>
      <c r="S44" s="4"/>
      <c r="T44" s="4"/>
      <c r="U44" s="4">
        <v>100</v>
      </c>
      <c r="V44" s="4"/>
      <c r="W44" s="4"/>
      <c r="X44" s="4"/>
      <c r="Y44" s="4"/>
      <c r="Z44" s="4">
        <f t="shared" si="2"/>
        <v>100</v>
      </c>
      <c r="AA44" s="4"/>
      <c r="AB44" s="4"/>
      <c r="AC44" s="32"/>
      <c r="AD44" s="72">
        <f t="shared" ref="AD44:AD46" si="9">AD43-Z44+L44-K44</f>
        <v>493.13000000000181</v>
      </c>
      <c r="AE44" s="73">
        <f t="shared" si="8"/>
        <v>565.75</v>
      </c>
    </row>
    <row r="45" spans="1:31" x14ac:dyDescent="0.3">
      <c r="A45" t="s">
        <v>191</v>
      </c>
      <c r="B45" t="s">
        <v>192</v>
      </c>
      <c r="C45" t="s">
        <v>104</v>
      </c>
      <c r="D45" t="s">
        <v>193</v>
      </c>
      <c r="E45" s="31"/>
      <c r="F45" s="32">
        <v>45</v>
      </c>
      <c r="G45" s="4"/>
      <c r="H45" s="4"/>
      <c r="I45" s="4"/>
      <c r="J45" s="4"/>
      <c r="K45" s="4"/>
      <c r="L45" s="59">
        <f t="shared" si="4"/>
        <v>0</v>
      </c>
      <c r="M45" s="4"/>
      <c r="N45" s="4"/>
      <c r="O45" s="4"/>
      <c r="P45" s="4">
        <v>45</v>
      </c>
      <c r="Q45" s="4"/>
      <c r="R45" s="4"/>
      <c r="S45" s="4"/>
      <c r="T45" s="4"/>
      <c r="U45" s="4"/>
      <c r="V45" s="4"/>
      <c r="W45" s="4"/>
      <c r="X45" s="4"/>
      <c r="Y45" s="4"/>
      <c r="Z45" s="4">
        <f t="shared" si="2"/>
        <v>45</v>
      </c>
      <c r="AA45" s="4"/>
      <c r="AB45" s="4"/>
      <c r="AC45" s="32"/>
      <c r="AD45" s="72">
        <f t="shared" si="9"/>
        <v>448.13000000000181</v>
      </c>
      <c r="AE45" s="73">
        <f t="shared" si="8"/>
        <v>565.75</v>
      </c>
    </row>
    <row r="46" spans="1:31" x14ac:dyDescent="0.3">
      <c r="A46" t="s">
        <v>194</v>
      </c>
      <c r="B46" t="s">
        <v>94</v>
      </c>
      <c r="C46" t="s">
        <v>104</v>
      </c>
      <c r="D46" t="s">
        <v>195</v>
      </c>
      <c r="E46" s="31"/>
      <c r="F46" s="32">
        <v>141.63999999999999</v>
      </c>
      <c r="G46" s="4"/>
      <c r="H46" s="4"/>
      <c r="I46" s="4"/>
      <c r="J46" s="4"/>
      <c r="K46" s="4"/>
      <c r="L46" s="59">
        <f t="shared" si="4"/>
        <v>0</v>
      </c>
      <c r="M46" s="4">
        <v>141.63999999999999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f t="shared" si="2"/>
        <v>141.63999999999999</v>
      </c>
      <c r="AA46" s="4"/>
      <c r="AB46" s="4"/>
      <c r="AC46" s="32"/>
      <c r="AD46" s="70">
        <f t="shared" si="9"/>
        <v>306.49000000000183</v>
      </c>
      <c r="AE46" s="71">
        <f t="shared" si="8"/>
        <v>565.75</v>
      </c>
    </row>
    <row r="47" spans="1:31" x14ac:dyDescent="0.3">
      <c r="E47" s="31"/>
      <c r="F47" s="32"/>
      <c r="G47" s="4"/>
      <c r="H47" s="4"/>
      <c r="I47" s="4"/>
      <c r="J47" s="4"/>
      <c r="K47" s="4"/>
      <c r="L47" s="59">
        <f t="shared" si="4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f t="shared" si="2"/>
        <v>0</v>
      </c>
      <c r="AA47" s="4"/>
      <c r="AB47" s="4"/>
      <c r="AC47" s="32"/>
      <c r="AD47" s="31"/>
      <c r="AE47" s="32"/>
    </row>
    <row r="48" spans="1:31" x14ac:dyDescent="0.3">
      <c r="E48" s="31"/>
      <c r="F48" s="32"/>
      <c r="G48" s="4"/>
      <c r="H48" s="4"/>
      <c r="I48" s="4"/>
      <c r="J48" s="4"/>
      <c r="K48" s="4"/>
      <c r="L48" s="59">
        <f t="shared" si="4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f t="shared" si="2"/>
        <v>0</v>
      </c>
      <c r="AA48" s="4"/>
      <c r="AB48" s="4"/>
      <c r="AC48" s="32"/>
      <c r="AD48" s="31"/>
      <c r="AE48" s="32"/>
    </row>
    <row r="49" spans="5:31" x14ac:dyDescent="0.3">
      <c r="E49" s="31"/>
      <c r="F49" s="32"/>
      <c r="G49" s="4"/>
      <c r="H49" s="4"/>
      <c r="I49" s="4"/>
      <c r="J49" s="4"/>
      <c r="K49" s="4"/>
      <c r="L49" s="59">
        <f t="shared" si="4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f t="shared" si="2"/>
        <v>0</v>
      </c>
      <c r="AA49" s="4"/>
      <c r="AB49" s="4"/>
      <c r="AC49" s="32"/>
      <c r="AD49" s="31"/>
      <c r="AE49" s="32"/>
    </row>
    <row r="50" spans="5:31" x14ac:dyDescent="0.3">
      <c r="E50" s="31"/>
      <c r="F50" s="32"/>
      <c r="G50" s="4"/>
      <c r="H50" s="4"/>
      <c r="I50" s="4"/>
      <c r="J50" s="4"/>
      <c r="K50" s="4"/>
      <c r="L50" s="59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>
        <f t="shared" si="2"/>
        <v>0</v>
      </c>
      <c r="AA50" s="4"/>
      <c r="AB50" s="4"/>
      <c r="AC50" s="32"/>
      <c r="AD50" s="31"/>
      <c r="AE50" s="32"/>
    </row>
    <row r="51" spans="5:31" x14ac:dyDescent="0.3">
      <c r="E51" s="31"/>
      <c r="F51" s="32"/>
      <c r="G51" s="4"/>
      <c r="H51" s="4"/>
      <c r="I51" s="4"/>
      <c r="J51" s="4"/>
      <c r="K51" s="4"/>
      <c r="L51" s="59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f t="shared" si="2"/>
        <v>0</v>
      </c>
      <c r="AA51" s="4"/>
      <c r="AB51" s="4"/>
      <c r="AC51" s="32"/>
      <c r="AD51" s="31"/>
      <c r="AE51" s="32"/>
    </row>
    <row r="52" spans="5:31" x14ac:dyDescent="0.3">
      <c r="E52" s="31"/>
      <c r="F52" s="32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f t="shared" si="2"/>
        <v>0</v>
      </c>
      <c r="AA52" s="4"/>
      <c r="AB52" s="4"/>
      <c r="AC52" s="32"/>
      <c r="AD52" s="31"/>
      <c r="AE52" s="32"/>
    </row>
    <row r="53" spans="5:31" x14ac:dyDescent="0.3">
      <c r="E53" s="31"/>
      <c r="F53" s="32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>
        <f t="shared" si="2"/>
        <v>0</v>
      </c>
      <c r="AA53" s="4"/>
      <c r="AB53" s="4"/>
      <c r="AC53" s="32"/>
      <c r="AD53" s="31"/>
      <c r="AE53" s="32"/>
    </row>
    <row r="54" spans="5:31" x14ac:dyDescent="0.3">
      <c r="E54" s="31"/>
      <c r="F54" s="32"/>
      <c r="G54" s="4"/>
      <c r="H54" s="4"/>
      <c r="I54" s="4"/>
      <c r="J54" s="4"/>
      <c r="K54" s="4"/>
      <c r="L54" s="59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>
        <f t="shared" si="2"/>
        <v>0</v>
      </c>
      <c r="AA54" s="4"/>
      <c r="AB54" s="4"/>
      <c r="AC54" s="32"/>
      <c r="AD54" s="31"/>
      <c r="AE54" s="32"/>
    </row>
    <row r="55" spans="5:31" x14ac:dyDescent="0.3">
      <c r="E55" s="31"/>
      <c r="F55" s="32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>
        <f t="shared" si="2"/>
        <v>0</v>
      </c>
      <c r="AA55" s="4"/>
      <c r="AB55" s="4"/>
      <c r="AC55" s="32"/>
      <c r="AD55" s="31"/>
      <c r="AE55" s="32"/>
    </row>
    <row r="56" spans="5:31" x14ac:dyDescent="0.3">
      <c r="E56" s="31"/>
      <c r="F56" s="32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32"/>
      <c r="AD56" s="31"/>
      <c r="AE56" s="32"/>
    </row>
    <row r="57" spans="5:31" x14ac:dyDescent="0.3">
      <c r="E57" s="31"/>
      <c r="F57" s="32"/>
      <c r="G57" s="4"/>
      <c r="H57" s="4"/>
      <c r="I57" s="4"/>
      <c r="J57" s="4"/>
      <c r="K57" s="4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32"/>
      <c r="AD57" s="31"/>
      <c r="AE57" s="32"/>
    </row>
    <row r="58" spans="5:31" x14ac:dyDescent="0.3">
      <c r="E58" s="31"/>
      <c r="F58" s="32"/>
      <c r="G58" s="4"/>
      <c r="H58" s="4"/>
      <c r="I58" s="4"/>
      <c r="J58" s="4"/>
      <c r="K58" s="4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32"/>
      <c r="AD58" s="31"/>
      <c r="AE58" s="32"/>
    </row>
    <row r="59" spans="5:31" x14ac:dyDescent="0.3">
      <c r="E59" s="31"/>
      <c r="F59" s="32"/>
      <c r="G59" s="4"/>
      <c r="H59" s="4"/>
      <c r="I59" s="4"/>
      <c r="J59" s="4"/>
      <c r="K59" s="4"/>
      <c r="L59" s="59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32"/>
      <c r="AD59" s="31"/>
      <c r="AE59" s="32"/>
    </row>
    <row r="60" spans="5:31" x14ac:dyDescent="0.3">
      <c r="E60" s="28"/>
      <c r="F60" s="32"/>
      <c r="L60" s="59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32"/>
      <c r="AD60" s="31"/>
      <c r="AE60" s="32"/>
    </row>
    <row r="61" spans="5:31" x14ac:dyDescent="0.3">
      <c r="E61" s="28"/>
      <c r="F61" s="29"/>
      <c r="L61" s="59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32"/>
      <c r="AD61" s="64"/>
      <c r="AE61" s="65"/>
    </row>
    <row r="62" spans="5:31" x14ac:dyDescent="0.3">
      <c r="E62" s="28"/>
      <c r="F62" s="29"/>
      <c r="L62" s="5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32"/>
      <c r="AD62" s="64"/>
      <c r="AE62" s="65"/>
    </row>
    <row r="63" spans="5:31" x14ac:dyDescent="0.3">
      <c r="E63" s="28"/>
      <c r="F63" s="29"/>
      <c r="L63" s="5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2"/>
      <c r="AD63" s="64"/>
      <c r="AE63" s="65"/>
    </row>
    <row r="64" spans="5:31" x14ac:dyDescent="0.3">
      <c r="E64" s="31"/>
      <c r="F64" s="32"/>
      <c r="G64" s="4"/>
      <c r="H64" s="4"/>
      <c r="I64" s="4"/>
      <c r="J64" s="4"/>
      <c r="K64" s="4"/>
      <c r="L64" s="5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32"/>
      <c r="AD64" s="64"/>
      <c r="AE64" s="65"/>
    </row>
    <row r="65" spans="5:31" x14ac:dyDescent="0.3">
      <c r="E65" s="31"/>
      <c r="F65" s="32"/>
      <c r="G65" s="4"/>
      <c r="H65" s="4"/>
      <c r="I65" s="4"/>
      <c r="J65" s="4"/>
      <c r="K65" s="4"/>
      <c r="L65" s="5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32"/>
      <c r="AD65" s="64"/>
      <c r="AE65" s="65"/>
    </row>
    <row r="66" spans="5:31" x14ac:dyDescent="0.3">
      <c r="E66" s="31"/>
      <c r="F66" s="32"/>
      <c r="G66" s="4"/>
      <c r="H66" s="4"/>
      <c r="I66" s="4"/>
      <c r="J66" s="4"/>
      <c r="K66" s="4"/>
      <c r="L66" s="5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32"/>
      <c r="AD66" s="64"/>
      <c r="AE66" s="65"/>
    </row>
    <row r="67" spans="5:31" x14ac:dyDescent="0.3">
      <c r="E67" s="31"/>
      <c r="F67" s="32"/>
      <c r="G67" s="4"/>
      <c r="H67" s="4"/>
      <c r="I67" s="4"/>
      <c r="J67" s="4"/>
      <c r="K67" s="4"/>
      <c r="L67" s="5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32"/>
      <c r="AD67" s="64"/>
      <c r="AE67" s="65"/>
    </row>
    <row r="68" spans="5:31" x14ac:dyDescent="0.3">
      <c r="E68" s="31"/>
      <c r="F68" s="32"/>
      <c r="G68" s="4"/>
      <c r="H68" s="4"/>
      <c r="I68" s="4"/>
      <c r="J68" s="4"/>
      <c r="K68" s="4"/>
      <c r="L68" s="5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2"/>
      <c r="AD68" s="64"/>
      <c r="AE68" s="65"/>
    </row>
    <row r="69" spans="5:31" x14ac:dyDescent="0.3">
      <c r="E69" s="31"/>
      <c r="F69" s="32"/>
      <c r="G69" s="4"/>
      <c r="H69" s="4"/>
      <c r="I69" s="4"/>
      <c r="J69" s="4"/>
      <c r="K69" s="4"/>
      <c r="L69" s="5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2"/>
      <c r="AD69" s="64"/>
      <c r="AE69" s="65"/>
    </row>
    <row r="70" spans="5:31" x14ac:dyDescent="0.3">
      <c r="E70" s="31"/>
      <c r="F70" s="32"/>
      <c r="G70" s="4"/>
      <c r="H70" s="4"/>
      <c r="I70" s="4"/>
      <c r="J70" s="4"/>
      <c r="K70" s="32"/>
      <c r="L70" s="5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2"/>
      <c r="AD70" s="64"/>
      <c r="AE70" s="65"/>
    </row>
    <row r="71" spans="5:31" x14ac:dyDescent="0.3">
      <c r="E71" s="31"/>
      <c r="F71" s="32"/>
      <c r="G71" s="4"/>
      <c r="H71" s="4"/>
      <c r="I71" s="4"/>
      <c r="J71" s="4"/>
      <c r="K71" s="32"/>
      <c r="L71" s="5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2"/>
      <c r="AD71" s="64"/>
      <c r="AE71" s="65"/>
    </row>
    <row r="72" spans="5:31" x14ac:dyDescent="0.3">
      <c r="E72" s="31"/>
      <c r="F72" s="32"/>
      <c r="G72" s="4"/>
      <c r="H72" s="4"/>
      <c r="I72" s="4"/>
      <c r="J72" s="4"/>
      <c r="K72" s="32"/>
      <c r="L72" s="5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2"/>
      <c r="AD72" s="64"/>
      <c r="AE72" s="65"/>
    </row>
    <row r="73" spans="5:31" x14ac:dyDescent="0.3">
      <c r="E73" s="31"/>
      <c r="F73" s="32"/>
      <c r="G73" s="4"/>
      <c r="H73" s="4"/>
      <c r="I73" s="4"/>
      <c r="J73" s="4"/>
      <c r="K73" s="32"/>
      <c r="L73" s="59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2"/>
      <c r="AD73" s="64"/>
      <c r="AE73" s="65"/>
    </row>
    <row r="74" spans="5:31" x14ac:dyDescent="0.3">
      <c r="E74" s="31"/>
      <c r="F74" s="32"/>
      <c r="G74" s="4"/>
      <c r="H74" s="4"/>
      <c r="I74" s="4"/>
      <c r="J74" s="4"/>
      <c r="K74" s="32"/>
      <c r="L74" s="5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2"/>
      <c r="AD74" s="64"/>
      <c r="AE74" s="65"/>
    </row>
    <row r="75" spans="5:31" x14ac:dyDescent="0.3">
      <c r="E75" s="31"/>
      <c r="F75" s="32"/>
      <c r="G75" s="4"/>
      <c r="H75" s="4"/>
      <c r="I75" s="4"/>
      <c r="J75" s="4"/>
      <c r="K75" s="32"/>
      <c r="L75" s="5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2"/>
      <c r="AD75" s="64"/>
      <c r="AE75" s="65"/>
    </row>
    <row r="76" spans="5:31" x14ac:dyDescent="0.3">
      <c r="E76" s="31"/>
      <c r="F76" s="32"/>
      <c r="G76" s="4"/>
      <c r="H76" s="4"/>
      <c r="I76" s="4"/>
      <c r="J76" s="4"/>
      <c r="K76" s="32"/>
      <c r="L76" s="5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2"/>
      <c r="AD76" s="64"/>
      <c r="AE76" s="65"/>
    </row>
    <row r="77" spans="5:31" x14ac:dyDescent="0.3">
      <c r="E77" s="31"/>
      <c r="F77" s="32"/>
      <c r="G77" s="4"/>
      <c r="H77" s="4"/>
      <c r="I77" s="4"/>
      <c r="J77" s="4"/>
      <c r="K77" s="32"/>
      <c r="L77" s="5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2"/>
      <c r="AD77" s="64"/>
      <c r="AE77" s="65"/>
    </row>
    <row r="78" spans="5:31" x14ac:dyDescent="0.3">
      <c r="E78" s="31"/>
      <c r="F78" s="32"/>
      <c r="G78" s="4"/>
      <c r="H78" s="4"/>
      <c r="I78" s="4"/>
      <c r="J78" s="4"/>
      <c r="K78" s="32"/>
      <c r="L78" s="5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32"/>
      <c r="AD78" s="64"/>
      <c r="AE78" s="65"/>
    </row>
    <row r="79" spans="5:31" x14ac:dyDescent="0.3">
      <c r="E79" s="31"/>
      <c r="F79" s="32"/>
      <c r="G79" s="4"/>
      <c r="H79" s="4"/>
      <c r="I79" s="4"/>
      <c r="J79" s="4"/>
      <c r="K79" s="32"/>
      <c r="L79" s="5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32"/>
      <c r="AD79" s="64"/>
      <c r="AE79" s="65"/>
    </row>
    <row r="80" spans="5:31" x14ac:dyDescent="0.3">
      <c r="E80" s="31"/>
      <c r="F80" s="32"/>
      <c r="G80" s="4"/>
      <c r="H80" s="4"/>
      <c r="I80" s="4"/>
      <c r="J80" s="4"/>
      <c r="K80" s="32"/>
      <c r="L80" s="5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32"/>
      <c r="AD80" s="64"/>
      <c r="AE80" s="65"/>
    </row>
    <row r="81" spans="3:31" x14ac:dyDescent="0.3">
      <c r="E81" s="31"/>
      <c r="F81" s="32"/>
      <c r="G81" s="4"/>
      <c r="H81" s="4"/>
      <c r="I81" s="4"/>
      <c r="J81" s="4"/>
      <c r="K81" s="32"/>
      <c r="L81" s="5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32"/>
      <c r="AD81" s="66"/>
      <c r="AE81" s="67"/>
    </row>
    <row r="82" spans="3:31" x14ac:dyDescent="0.3">
      <c r="E82" s="31"/>
      <c r="F82" s="32"/>
      <c r="G82" s="4"/>
      <c r="H82" s="4"/>
      <c r="I82" s="4"/>
      <c r="J82" s="4"/>
      <c r="K82" s="32"/>
      <c r="L82" s="5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32"/>
      <c r="AD82" s="31"/>
      <c r="AE82" s="32"/>
    </row>
    <row r="83" spans="3:31" x14ac:dyDescent="0.3">
      <c r="E83" s="31"/>
      <c r="F83" s="32"/>
      <c r="G83" s="4"/>
      <c r="H83" s="4"/>
      <c r="I83" s="4"/>
      <c r="J83" s="4"/>
      <c r="K83" s="32"/>
      <c r="L83" s="56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32"/>
      <c r="AD83" s="31"/>
      <c r="AE83" s="32"/>
    </row>
    <row r="84" spans="3:31" x14ac:dyDescent="0.3">
      <c r="E84" s="31"/>
      <c r="F84" s="32"/>
      <c r="G84" s="4"/>
      <c r="H84" s="4"/>
      <c r="I84" s="4"/>
      <c r="J84" s="4"/>
      <c r="K84" s="32"/>
      <c r="L84" s="56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32"/>
      <c r="AD84" s="31"/>
      <c r="AE84" s="32"/>
    </row>
    <row r="85" spans="3:31" x14ac:dyDescent="0.3">
      <c r="E85" s="31"/>
      <c r="F85" s="32"/>
      <c r="G85" s="4"/>
      <c r="H85" s="4"/>
      <c r="I85" s="4"/>
      <c r="J85" s="4"/>
      <c r="K85" s="32"/>
      <c r="L85" s="5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32"/>
      <c r="AD85" s="31"/>
      <c r="AE85" s="32"/>
    </row>
    <row r="86" spans="3:31" x14ac:dyDescent="0.3">
      <c r="E86" s="31"/>
      <c r="F86" s="32"/>
      <c r="G86" s="4"/>
      <c r="H86" s="4"/>
      <c r="I86" s="4"/>
      <c r="J86" s="4"/>
      <c r="K86" s="4"/>
      <c r="L86" s="5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32"/>
      <c r="AD86" s="31"/>
      <c r="AE86" s="32"/>
    </row>
    <row r="87" spans="3:31" x14ac:dyDescent="0.3">
      <c r="E87" s="31"/>
      <c r="F87" s="32"/>
      <c r="G87" s="4"/>
      <c r="H87" s="4"/>
      <c r="I87" s="4"/>
      <c r="J87" s="4"/>
      <c r="K87" s="4"/>
      <c r="L87" s="59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32"/>
      <c r="AD87" s="31"/>
      <c r="AE87" s="32"/>
    </row>
    <row r="88" spans="3:31" x14ac:dyDescent="0.3">
      <c r="E88" s="31"/>
      <c r="F88" s="32"/>
      <c r="G88" s="4"/>
      <c r="H88" s="4"/>
      <c r="I88" s="4"/>
      <c r="J88" s="4"/>
      <c r="K88" s="4"/>
      <c r="L88" s="5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32"/>
      <c r="AD88" s="31"/>
      <c r="AE88" s="32"/>
    </row>
    <row r="89" spans="3:31" x14ac:dyDescent="0.3">
      <c r="E89" s="31"/>
      <c r="F89" s="32"/>
      <c r="G89" s="4"/>
      <c r="H89" s="4"/>
      <c r="I89" s="4"/>
      <c r="J89" s="4"/>
      <c r="K89" s="4"/>
      <c r="L89" s="59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32"/>
      <c r="AD89" s="31"/>
      <c r="AE89" s="32"/>
    </row>
    <row r="90" spans="3:31" x14ac:dyDescent="0.3">
      <c r="E90" s="31"/>
      <c r="F90" s="32"/>
      <c r="G90" s="4"/>
      <c r="H90" s="4"/>
      <c r="I90" s="4"/>
      <c r="J90" s="4"/>
      <c r="K90" s="4"/>
      <c r="L90" s="5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32"/>
      <c r="AD90" s="31"/>
      <c r="AE90" s="32"/>
    </row>
    <row r="91" spans="3:31" x14ac:dyDescent="0.3">
      <c r="E91" s="31"/>
      <c r="F91" s="32"/>
      <c r="G91" s="4"/>
      <c r="H91" s="4"/>
      <c r="I91" s="4"/>
      <c r="J91" s="4"/>
      <c r="K91" s="4"/>
      <c r="L91" s="56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32"/>
      <c r="AD91" s="31"/>
      <c r="AE91" s="32"/>
    </row>
    <row r="92" spans="3:31" x14ac:dyDescent="0.3">
      <c r="E92" s="31"/>
      <c r="F92" s="60"/>
      <c r="G92" s="4"/>
      <c r="H92" s="4"/>
      <c r="I92" s="4"/>
      <c r="J92" s="4"/>
      <c r="K92" s="4"/>
      <c r="L92" s="56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32"/>
      <c r="AD92" s="62"/>
      <c r="AE92" s="63"/>
    </row>
    <row r="93" spans="3:31" x14ac:dyDescent="0.3">
      <c r="C93" s="3" t="s">
        <v>8</v>
      </c>
      <c r="E93" s="30">
        <f>SUM(E6:E92)</f>
        <v>4640.5300000000007</v>
      </c>
      <c r="F93" s="30">
        <f>SUM(F6:F92)</f>
        <v>5246.4700000000012</v>
      </c>
      <c r="G93" s="30">
        <f t="shared" ref="G93:AC93" si="10">SUM(G8:G92)</f>
        <v>4000</v>
      </c>
      <c r="H93" s="30">
        <f t="shared" si="10"/>
        <v>285.56</v>
      </c>
      <c r="I93" s="30">
        <f t="shared" si="10"/>
        <v>0</v>
      </c>
      <c r="J93" s="30">
        <f t="shared" si="10"/>
        <v>343.33</v>
      </c>
      <c r="K93" s="30">
        <f t="shared" si="10"/>
        <v>11.64</v>
      </c>
      <c r="L93" s="30">
        <f t="shared" si="10"/>
        <v>4640.5300000000007</v>
      </c>
      <c r="M93" s="30">
        <f t="shared" si="10"/>
        <v>1483.6299999999997</v>
      </c>
      <c r="N93" s="30">
        <f t="shared" si="10"/>
        <v>0</v>
      </c>
      <c r="O93" s="30">
        <f t="shared" si="10"/>
        <v>30</v>
      </c>
      <c r="P93" s="30">
        <f t="shared" si="10"/>
        <v>165</v>
      </c>
      <c r="Q93" s="30">
        <f t="shared" si="10"/>
        <v>342.15</v>
      </c>
      <c r="R93" s="30">
        <f t="shared" si="10"/>
        <v>427.51</v>
      </c>
      <c r="S93" s="30">
        <f t="shared" si="10"/>
        <v>244.63</v>
      </c>
      <c r="T93" s="30">
        <f t="shared" si="10"/>
        <v>0</v>
      </c>
      <c r="U93" s="30">
        <f t="shared" si="10"/>
        <v>1873.83</v>
      </c>
      <c r="V93" s="30">
        <f t="shared" si="10"/>
        <v>100</v>
      </c>
      <c r="W93" s="30">
        <f t="shared" si="10"/>
        <v>490.8</v>
      </c>
      <c r="X93" s="30">
        <f t="shared" si="10"/>
        <v>0</v>
      </c>
      <c r="Y93" s="30">
        <f t="shared" si="10"/>
        <v>0</v>
      </c>
      <c r="Z93" s="30">
        <f t="shared" si="10"/>
        <v>5157.5500000000011</v>
      </c>
      <c r="AA93" s="30">
        <f t="shared" si="10"/>
        <v>0</v>
      </c>
      <c r="AB93" s="30">
        <f t="shared" si="10"/>
        <v>2750</v>
      </c>
      <c r="AC93" s="58">
        <f t="shared" si="10"/>
        <v>374.77</v>
      </c>
      <c r="AD93" s="4"/>
      <c r="AE93" s="29"/>
    </row>
    <row r="94" spans="3:31" x14ac:dyDescent="0.3">
      <c r="E94" s="28"/>
      <c r="F94" s="29"/>
      <c r="AC94" s="29"/>
      <c r="AE94" s="29"/>
    </row>
    <row r="95" spans="3:31" ht="15" thickBot="1" x14ac:dyDescent="0.35">
      <c r="C95" s="3" t="s">
        <v>56</v>
      </c>
      <c r="E95" s="55" t="s">
        <v>83</v>
      </c>
      <c r="F95" s="55" t="s">
        <v>83</v>
      </c>
      <c r="G95" s="4">
        <f>Budget!H34</f>
        <v>0</v>
      </c>
      <c r="H95" s="55" t="s">
        <v>83</v>
      </c>
      <c r="I95" s="61"/>
      <c r="J95" s="4">
        <f>Budget!H27</f>
        <v>0</v>
      </c>
      <c r="K95" s="46" t="s">
        <v>83</v>
      </c>
      <c r="L95" s="46" t="s">
        <v>83</v>
      </c>
      <c r="M95" s="4">
        <f>Budget!H6</f>
        <v>1250</v>
      </c>
      <c r="N95" s="4">
        <f>Budget!H7</f>
        <v>50</v>
      </c>
      <c r="O95" s="4">
        <f>Budget!H19</f>
        <v>120</v>
      </c>
      <c r="P95" s="4">
        <f>Budget!H9+Budget!H15</f>
        <v>550</v>
      </c>
      <c r="Q95" s="4">
        <f>Budget!H11</f>
        <v>375</v>
      </c>
      <c r="R95" s="4">
        <f>Budget!H22</f>
        <v>0</v>
      </c>
      <c r="S95" s="4">
        <f>Budget!H12+Budget!H13+Budget!H14</f>
        <v>195</v>
      </c>
      <c r="T95" s="4">
        <f>Budget!H17</f>
        <v>1370</v>
      </c>
      <c r="U95" s="4">
        <f>Budget!H10</f>
        <v>250</v>
      </c>
      <c r="V95" s="4">
        <f>Budget!H16</f>
        <v>300</v>
      </c>
      <c r="W95" s="4"/>
      <c r="X95" s="4">
        <f>Budget!H18</f>
        <v>50</v>
      </c>
      <c r="Y95" s="4">
        <f>Budget!H8</f>
        <v>100</v>
      </c>
      <c r="Z95" s="46" t="s">
        <v>83</v>
      </c>
      <c r="AA95" s="46"/>
      <c r="AB95" s="46" t="s">
        <v>83</v>
      </c>
      <c r="AC95" s="47" t="s">
        <v>83</v>
      </c>
      <c r="AE95" s="29"/>
    </row>
    <row r="96" spans="3:31" ht="15" thickTop="1" x14ac:dyDescent="0.3">
      <c r="E96" s="28"/>
      <c r="F96" s="29"/>
      <c r="K96" s="48"/>
      <c r="L96" s="48"/>
      <c r="Z96" s="48"/>
      <c r="AA96" s="48"/>
      <c r="AB96" s="48"/>
      <c r="AC96" s="49"/>
      <c r="AE96" s="29"/>
    </row>
    <row r="97" spans="3:31" ht="15" thickBot="1" x14ac:dyDescent="0.35">
      <c r="C97" s="3" t="s">
        <v>34</v>
      </c>
      <c r="E97" s="55" t="s">
        <v>83</v>
      </c>
      <c r="F97" s="55" t="s">
        <v>83</v>
      </c>
      <c r="G97" s="34">
        <f t="shared" ref="G97:J97" si="11">G93-G95</f>
        <v>4000</v>
      </c>
      <c r="H97" s="55"/>
      <c r="I97" s="55"/>
      <c r="J97" s="34">
        <f t="shared" si="11"/>
        <v>343.33</v>
      </c>
      <c r="K97" s="50"/>
      <c r="L97" s="50"/>
      <c r="M97" s="54">
        <f>M95-M93</f>
        <v>-233.62999999999965</v>
      </c>
      <c r="N97" s="54">
        <f t="shared" ref="N97:Y97" si="12">N95-N93</f>
        <v>50</v>
      </c>
      <c r="O97" s="54">
        <f t="shared" si="12"/>
        <v>90</v>
      </c>
      <c r="P97" s="54">
        <f t="shared" si="12"/>
        <v>385</v>
      </c>
      <c r="Q97" s="54">
        <f t="shared" si="12"/>
        <v>32.850000000000023</v>
      </c>
      <c r="R97" s="54">
        <f t="shared" si="12"/>
        <v>-427.51</v>
      </c>
      <c r="S97" s="54">
        <f t="shared" si="12"/>
        <v>-49.629999999999995</v>
      </c>
      <c r="T97" s="54">
        <f t="shared" si="12"/>
        <v>1370</v>
      </c>
      <c r="U97" s="54">
        <f t="shared" si="12"/>
        <v>-1623.83</v>
      </c>
      <c r="V97" s="54">
        <f t="shared" si="12"/>
        <v>200</v>
      </c>
      <c r="W97" s="54">
        <f t="shared" si="12"/>
        <v>-490.8</v>
      </c>
      <c r="X97" s="54">
        <f t="shared" si="12"/>
        <v>50</v>
      </c>
      <c r="Y97" s="54">
        <f t="shared" si="12"/>
        <v>100</v>
      </c>
      <c r="Z97" s="50"/>
      <c r="AA97" s="50"/>
      <c r="AB97" s="50"/>
      <c r="AC97" s="50"/>
      <c r="AD97" s="44"/>
      <c r="AE97" s="45"/>
    </row>
    <row r="98" spans="3:31" ht="15" thickTop="1" x14ac:dyDescent="0.3"/>
    <row r="100" spans="3:31" x14ac:dyDescent="0.3">
      <c r="C100" s="3" t="s">
        <v>60</v>
      </c>
      <c r="E100" s="4">
        <f>E93-SUM(G93:K93)</f>
        <v>0</v>
      </c>
    </row>
    <row r="101" spans="3:31" x14ac:dyDescent="0.3">
      <c r="C101" s="3" t="s">
        <v>59</v>
      </c>
      <c r="E101" s="4">
        <f>F93-SUM(M93:Y93)</f>
        <v>88.920000000000982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4"/>
  <sheetViews>
    <sheetView workbookViewId="0">
      <selection activeCell="K8" sqref="K8"/>
    </sheetView>
  </sheetViews>
  <sheetFormatPr defaultRowHeight="14.4" x14ac:dyDescent="0.3"/>
  <sheetData>
    <row r="1" spans="3:14" ht="21" x14ac:dyDescent="0.4">
      <c r="C1" s="6" t="s">
        <v>91</v>
      </c>
    </row>
    <row r="2" spans="3:14" ht="21" x14ac:dyDescent="0.4">
      <c r="C2" s="6" t="s">
        <v>113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37</v>
      </c>
      <c r="H6">
        <v>1250</v>
      </c>
    </row>
    <row r="7" spans="3:14" x14ac:dyDescent="0.3">
      <c r="C7" t="s">
        <v>21</v>
      </c>
      <c r="H7">
        <v>50</v>
      </c>
    </row>
    <row r="8" spans="3:14" x14ac:dyDescent="0.3">
      <c r="C8" t="s">
        <v>22</v>
      </c>
      <c r="H8">
        <v>100</v>
      </c>
    </row>
    <row r="9" spans="3:14" x14ac:dyDescent="0.3">
      <c r="C9" t="s">
        <v>38</v>
      </c>
      <c r="H9">
        <v>500</v>
      </c>
    </row>
    <row r="10" spans="3:14" x14ac:dyDescent="0.3">
      <c r="C10" t="s">
        <v>55</v>
      </c>
      <c r="H10">
        <v>250</v>
      </c>
    </row>
    <row r="11" spans="3:14" x14ac:dyDescent="0.3">
      <c r="C11" t="s">
        <v>25</v>
      </c>
      <c r="H11">
        <v>375</v>
      </c>
    </row>
    <row r="12" spans="3:14" x14ac:dyDescent="0.3">
      <c r="C12" t="s">
        <v>92</v>
      </c>
      <c r="H12">
        <v>40</v>
      </c>
    </row>
    <row r="13" spans="3:14" x14ac:dyDescent="0.3">
      <c r="C13" t="s">
        <v>95</v>
      </c>
      <c r="H13">
        <v>120</v>
      </c>
    </row>
    <row r="14" spans="3:14" x14ac:dyDescent="0.3">
      <c r="C14" t="s">
        <v>96</v>
      </c>
      <c r="H14">
        <v>35</v>
      </c>
    </row>
    <row r="15" spans="3:14" x14ac:dyDescent="0.3">
      <c r="C15" t="s">
        <v>64</v>
      </c>
      <c r="H15">
        <v>50</v>
      </c>
    </row>
    <row r="16" spans="3:14" x14ac:dyDescent="0.3">
      <c r="C16" t="s">
        <v>27</v>
      </c>
      <c r="H16">
        <v>300</v>
      </c>
    </row>
    <row r="17" spans="3:8" x14ac:dyDescent="0.3">
      <c r="C17" t="s">
        <v>97</v>
      </c>
      <c r="H17">
        <v>1370</v>
      </c>
    </row>
    <row r="18" spans="3:8" x14ac:dyDescent="0.3">
      <c r="C18" t="s">
        <v>63</v>
      </c>
      <c r="H18">
        <v>50</v>
      </c>
    </row>
    <row r="19" spans="3:8" x14ac:dyDescent="0.3">
      <c r="C19" t="s">
        <v>98</v>
      </c>
      <c r="H19">
        <v>120</v>
      </c>
    </row>
    <row r="20" spans="3:8" x14ac:dyDescent="0.3">
      <c r="C20" t="s">
        <v>75</v>
      </c>
    </row>
    <row r="21" spans="3:8" x14ac:dyDescent="0.3">
      <c r="C21" t="s">
        <v>65</v>
      </c>
    </row>
    <row r="22" spans="3:8" ht="15" thickBot="1" x14ac:dyDescent="0.35">
      <c r="C22" t="s">
        <v>62</v>
      </c>
    </row>
    <row r="23" spans="3:8" ht="15" thickBot="1" x14ac:dyDescent="0.35">
      <c r="C23" t="s">
        <v>33</v>
      </c>
      <c r="H23" s="5">
        <f>SUM(H6:H22)</f>
        <v>4610</v>
      </c>
    </row>
    <row r="25" spans="3:8" ht="21" x14ac:dyDescent="0.4">
      <c r="C25" s="6" t="s">
        <v>14</v>
      </c>
    </row>
    <row r="27" spans="3:8" ht="15" thickBot="1" x14ac:dyDescent="0.35">
      <c r="C27" t="s">
        <v>39</v>
      </c>
    </row>
    <row r="28" spans="3:8" ht="15" thickBot="1" x14ac:dyDescent="0.35">
      <c r="H28" s="5">
        <f>SUM(H27:H27)</f>
        <v>0</v>
      </c>
    </row>
    <row r="30" spans="3:8" ht="15" thickBot="1" x14ac:dyDescent="0.35"/>
    <row r="31" spans="3:8" ht="18.600000000000001" thickBot="1" x14ac:dyDescent="0.4">
      <c r="C31" s="1" t="s">
        <v>40</v>
      </c>
      <c r="H31" s="5">
        <f>H23-H28</f>
        <v>4610</v>
      </c>
    </row>
    <row r="32" spans="3:8" ht="15" thickBot="1" x14ac:dyDescent="0.35"/>
    <row r="33" spans="3:8" ht="18.600000000000001" thickBot="1" x14ac:dyDescent="0.4">
      <c r="C33" s="1" t="s">
        <v>106</v>
      </c>
      <c r="H33" s="5"/>
    </row>
    <row r="34" spans="3:8" ht="18" x14ac:dyDescent="0.35">
      <c r="C34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G10" sqref="G10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66</v>
      </c>
      <c r="B1" s="36"/>
    </row>
    <row r="2" spans="1:7" x14ac:dyDescent="0.3">
      <c r="A2" s="35"/>
      <c r="B2" s="36"/>
    </row>
    <row r="3" spans="1:7" x14ac:dyDescent="0.3">
      <c r="C3" s="38" t="s">
        <v>62</v>
      </c>
      <c r="D3" s="38" t="s">
        <v>67</v>
      </c>
      <c r="E3" s="38" t="s">
        <v>82</v>
      </c>
      <c r="F3" s="2" t="s">
        <v>33</v>
      </c>
      <c r="G3" s="38" t="s">
        <v>68</v>
      </c>
    </row>
    <row r="4" spans="1:7" x14ac:dyDescent="0.3">
      <c r="G4">
        <v>1304.1099999999999</v>
      </c>
    </row>
    <row r="5" spans="1:7" x14ac:dyDescent="0.3">
      <c r="A5" s="37" t="s">
        <v>121</v>
      </c>
      <c r="B5" s="37" t="s">
        <v>128</v>
      </c>
      <c r="E5" s="4">
        <v>250</v>
      </c>
      <c r="F5" s="4">
        <f>C5+D5+E5</f>
        <v>250</v>
      </c>
      <c r="G5" s="4">
        <f>G4-F5+D5</f>
        <v>1054.1099999999999</v>
      </c>
    </row>
    <row r="6" spans="1:7" x14ac:dyDescent="0.3">
      <c r="A6" s="37" t="s">
        <v>135</v>
      </c>
      <c r="B6" s="37" t="s">
        <v>67</v>
      </c>
      <c r="D6" s="4">
        <v>2.4700000000000002</v>
      </c>
      <c r="F6" s="4">
        <f t="shared" ref="F6:F14" si="0">C6+D6+E6</f>
        <v>2.4700000000000002</v>
      </c>
      <c r="G6" s="4">
        <f>G5+F6</f>
        <v>1056.58</v>
      </c>
    </row>
    <row r="7" spans="1:7" x14ac:dyDescent="0.3">
      <c r="A7" s="37" t="s">
        <v>153</v>
      </c>
      <c r="B7" s="37" t="s">
        <v>67</v>
      </c>
      <c r="C7" s="39"/>
      <c r="D7" s="40">
        <v>2.83</v>
      </c>
      <c r="E7" s="40"/>
      <c r="F7" s="4">
        <f t="shared" si="0"/>
        <v>2.83</v>
      </c>
      <c r="G7" s="4">
        <f>G6+F7</f>
        <v>1059.4099999999999</v>
      </c>
    </row>
    <row r="8" spans="1:7" x14ac:dyDescent="0.3">
      <c r="A8" s="37" t="s">
        <v>161</v>
      </c>
      <c r="B8" s="37" t="s">
        <v>162</v>
      </c>
      <c r="C8" s="39"/>
      <c r="D8" s="40"/>
      <c r="E8" s="40">
        <v>1000</v>
      </c>
      <c r="F8" s="4">
        <f t="shared" si="0"/>
        <v>1000</v>
      </c>
      <c r="G8" s="4">
        <f>G7+F8</f>
        <v>2059.41</v>
      </c>
    </row>
    <row r="9" spans="1:7" x14ac:dyDescent="0.3">
      <c r="A9" s="37" t="s">
        <v>183</v>
      </c>
      <c r="B9" s="37" t="s">
        <v>67</v>
      </c>
      <c r="C9" s="39"/>
      <c r="D9" s="40">
        <v>6.34</v>
      </c>
      <c r="E9" s="40"/>
      <c r="F9" s="4">
        <f t="shared" si="0"/>
        <v>6.34</v>
      </c>
      <c r="G9" s="4">
        <f>G8+F9</f>
        <v>2065.75</v>
      </c>
    </row>
    <row r="10" spans="1:7" x14ac:dyDescent="0.3">
      <c r="A10" s="37" t="s">
        <v>176</v>
      </c>
      <c r="B10" s="37" t="s">
        <v>162</v>
      </c>
      <c r="C10" s="39"/>
      <c r="D10" s="40"/>
      <c r="E10" s="40">
        <v>1500</v>
      </c>
      <c r="F10" s="4">
        <f t="shared" si="0"/>
        <v>1500</v>
      </c>
      <c r="G10" s="70">
        <f>G9-F10</f>
        <v>565.75</v>
      </c>
    </row>
    <row r="11" spans="1:7" x14ac:dyDescent="0.3">
      <c r="C11" s="39"/>
      <c r="D11" s="40"/>
      <c r="E11" s="40"/>
      <c r="F11" s="4">
        <f t="shared" si="0"/>
        <v>0</v>
      </c>
      <c r="G11" s="4"/>
    </row>
    <row r="12" spans="1:7" x14ac:dyDescent="0.3">
      <c r="C12" s="39"/>
      <c r="D12" s="40"/>
      <c r="E12" s="40"/>
      <c r="F12" s="4">
        <f t="shared" si="0"/>
        <v>0</v>
      </c>
      <c r="G12" s="4"/>
    </row>
    <row r="13" spans="1:7" x14ac:dyDescent="0.3">
      <c r="C13" s="39"/>
      <c r="D13" s="40"/>
      <c r="E13" s="40"/>
      <c r="F13" s="4">
        <f t="shared" si="0"/>
        <v>0</v>
      </c>
      <c r="G13" s="4"/>
    </row>
    <row r="14" spans="1:7" x14ac:dyDescent="0.3">
      <c r="C14" s="39"/>
      <c r="D14" s="40"/>
      <c r="E14" s="40"/>
      <c r="F14" s="4">
        <f t="shared" si="0"/>
        <v>0</v>
      </c>
      <c r="G14" s="4"/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33</v>
      </c>
      <c r="C20" s="17">
        <f>SUM(C6:C7)</f>
        <v>0</v>
      </c>
      <c r="D20" s="17">
        <f>SUM(D6:D19)</f>
        <v>11.64</v>
      </c>
      <c r="E20" s="17">
        <f>SUM(E5:E19)</f>
        <v>2750</v>
      </c>
      <c r="F20" s="17">
        <f>SUM(F5:F19)</f>
        <v>2761.64</v>
      </c>
      <c r="G20" s="17"/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Londesborough Parish Council</cp:lastModifiedBy>
  <cp:revision/>
  <cp:lastPrinted>2023-07-27T14:24:29Z</cp:lastPrinted>
  <dcterms:created xsi:type="dcterms:W3CDTF">2011-06-26T08:01:14Z</dcterms:created>
  <dcterms:modified xsi:type="dcterms:W3CDTF">2024-02-09T11:22:48Z</dcterms:modified>
  <cp:category/>
  <cp:contentStatus/>
</cp:coreProperties>
</file>