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nde\Dropbox\LPC\Finance\Monthly Finance Spread Sheets\2024\"/>
    </mc:Choice>
  </mc:AlternateContent>
  <xr:revisionPtr revIDLastSave="0" documentId="13_ncr:1_{3AD9C29D-C8DA-4D8F-8B51-D9BBDDC6F1CF}" xr6:coauthVersionLast="47" xr6:coauthVersionMax="47" xr10:uidLastSave="{00000000-0000-0000-0000-000000000000}"/>
  <bookViews>
    <workbookView xWindow="-108" yWindow="-108" windowWidth="23256" windowHeight="12456" tabRatio="459" xr2:uid="{00000000-000D-0000-FFFF-FFFF00000000}"/>
  </bookViews>
  <sheets>
    <sheet name="Full Reconciliation" sheetId="9" r:id="rId1"/>
    <sheet name="Budget Comparison" sheetId="3" r:id="rId2"/>
    <sheet name="Cash book" sheetId="15" r:id="rId3"/>
    <sheet name="Budget" sheetId="13" r:id="rId4"/>
    <sheet name="Savings Account" sheetId="16" r:id="rId5"/>
  </sheets>
  <definedNames>
    <definedName name="_xlnm.Print_Area" localSheetId="1">'Budget Comparison'!$A$1:$J$35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8" i="15" l="1"/>
  <c r="AE28" i="15"/>
  <c r="AF23" i="15"/>
  <c r="AF24" i="15"/>
  <c r="AF25" i="15" s="1"/>
  <c r="AF26" i="15" s="1"/>
  <c r="AF27" i="15" s="1"/>
  <c r="AF7" i="15"/>
  <c r="AF8" i="15" s="1"/>
  <c r="AF9" i="15" s="1"/>
  <c r="AF10" i="15" s="1"/>
  <c r="AF11" i="15" s="1"/>
  <c r="AF12" i="15" s="1"/>
  <c r="AF13" i="15" s="1"/>
  <c r="AF14" i="15" s="1"/>
  <c r="AF15" i="15" s="1"/>
  <c r="AF16" i="15" s="1"/>
  <c r="AF17" i="15" s="1"/>
  <c r="AF18" i="15" s="1"/>
  <c r="AF19" i="15" s="1"/>
  <c r="AF20" i="15" s="1"/>
  <c r="AF21" i="15" s="1"/>
  <c r="AF22" i="15" s="1"/>
  <c r="AF6" i="15"/>
  <c r="AA19" i="15"/>
  <c r="L6" i="15"/>
  <c r="N97" i="15" l="1"/>
  <c r="O97" i="15"/>
  <c r="P97" i="15"/>
  <c r="Q97" i="15"/>
  <c r="R97" i="15"/>
  <c r="S97" i="15"/>
  <c r="T97" i="15"/>
  <c r="U97" i="15"/>
  <c r="V97" i="15"/>
  <c r="W97" i="15"/>
  <c r="X97" i="15"/>
  <c r="Y97" i="15"/>
  <c r="Z97" i="15"/>
  <c r="M97" i="15" l="1"/>
  <c r="F97" i="15" l="1"/>
  <c r="X99" i="15"/>
  <c r="N99" i="15"/>
  <c r="N101" i="15" s="1"/>
  <c r="H16" i="3"/>
  <c r="B16" i="3"/>
  <c r="D16" i="3"/>
  <c r="F16" i="3" l="1"/>
  <c r="AA51" i="15"/>
  <c r="AA52" i="15"/>
  <c r="L51" i="15"/>
  <c r="AD97" i="15"/>
  <c r="L41" i="15"/>
  <c r="F8" i="16"/>
  <c r="F5" i="16"/>
  <c r="AA40" i="15"/>
  <c r="AA41" i="15"/>
  <c r="L40" i="15"/>
  <c r="AA31" i="15"/>
  <c r="E97" i="15"/>
  <c r="G5" i="16" l="1"/>
  <c r="B23" i="9"/>
  <c r="B28" i="9"/>
  <c r="AA6" i="15"/>
  <c r="AA7" i="15"/>
  <c r="AA8" i="15"/>
  <c r="AA22" i="15"/>
  <c r="AA23" i="15"/>
  <c r="L22" i="15"/>
  <c r="AE6" i="15" l="1"/>
  <c r="AE7" i="15" s="1"/>
  <c r="AA56" i="15"/>
  <c r="L56" i="15"/>
  <c r="AA48" i="15"/>
  <c r="AA49" i="15"/>
  <c r="AA50" i="15"/>
  <c r="AA53" i="15"/>
  <c r="AA54" i="15"/>
  <c r="AA44" i="15"/>
  <c r="AA45" i="15"/>
  <c r="AA46" i="15"/>
  <c r="AA47" i="15"/>
  <c r="AA43" i="15"/>
  <c r="AA39" i="15"/>
  <c r="AA42" i="15"/>
  <c r="AA38" i="15"/>
  <c r="AA37" i="15"/>
  <c r="AA36" i="15"/>
  <c r="AA34" i="15"/>
  <c r="AA35" i="15"/>
  <c r="AA32" i="15"/>
  <c r="AA33" i="15"/>
  <c r="AA30" i="15" l="1"/>
  <c r="AA24" i="15"/>
  <c r="AA25" i="15"/>
  <c r="AA26" i="15"/>
  <c r="AA27" i="15"/>
  <c r="AA28" i="15"/>
  <c r="AA29" i="15"/>
  <c r="S99" i="15"/>
  <c r="L49" i="15" l="1"/>
  <c r="L50" i="15"/>
  <c r="L53" i="15"/>
  <c r="L54" i="15"/>
  <c r="L17" i="15"/>
  <c r="L18" i="15"/>
  <c r="AA18" i="15"/>
  <c r="AA17" i="15"/>
  <c r="AA20" i="15"/>
  <c r="AA21" i="15"/>
  <c r="AA12" i="15"/>
  <c r="AA13" i="15"/>
  <c r="AA14" i="15"/>
  <c r="AA15" i="15"/>
  <c r="AA16" i="15"/>
  <c r="C11" i="9"/>
  <c r="H27" i="3" l="1"/>
  <c r="D27" i="3" s="1"/>
  <c r="H24" i="13"/>
  <c r="H26" i="3"/>
  <c r="H23" i="3"/>
  <c r="H22" i="3"/>
  <c r="L11" i="15"/>
  <c r="L10" i="15"/>
  <c r="L9" i="15"/>
  <c r="L8" i="15"/>
  <c r="AE8" i="15" s="1"/>
  <c r="L48" i="15" l="1"/>
  <c r="L47" i="15"/>
  <c r="L46" i="15"/>
  <c r="L26" i="15"/>
  <c r="L27" i="15"/>
  <c r="L28" i="15"/>
  <c r="L29" i="15"/>
  <c r="L30" i="15"/>
  <c r="L32" i="15"/>
  <c r="L33" i="15"/>
  <c r="L34" i="15"/>
  <c r="L35" i="15"/>
  <c r="L36" i="15"/>
  <c r="L37" i="15"/>
  <c r="L38" i="15"/>
  <c r="L39" i="15"/>
  <c r="L42" i="15"/>
  <c r="L43" i="15"/>
  <c r="L44" i="15"/>
  <c r="L45" i="15"/>
  <c r="Y99" i="15" l="1"/>
  <c r="T99" i="15"/>
  <c r="P99" i="15"/>
  <c r="E20" i="16"/>
  <c r="L21" i="15"/>
  <c r="L23" i="15"/>
  <c r="L25" i="15"/>
  <c r="H25" i="3"/>
  <c r="D25" i="3" s="1"/>
  <c r="D23" i="3"/>
  <c r="AA9" i="15"/>
  <c r="AA10" i="15"/>
  <c r="AA11" i="15"/>
  <c r="L12" i="15"/>
  <c r="L13" i="15"/>
  <c r="L14" i="15"/>
  <c r="L15" i="15"/>
  <c r="L16" i="15"/>
  <c r="AE9" i="15" l="1"/>
  <c r="AE10" i="15" s="1"/>
  <c r="AE11" i="15" s="1"/>
  <c r="AE12" i="15" s="1"/>
  <c r="AE13" i="15" s="1"/>
  <c r="AE14" i="15" s="1"/>
  <c r="AE15" i="15" s="1"/>
  <c r="AE16" i="15" s="1"/>
  <c r="AE17" i="15" s="1"/>
  <c r="AE18" i="15" s="1"/>
  <c r="AE19" i="15" s="1"/>
  <c r="AE20" i="15" s="1"/>
  <c r="AE21" i="15" s="1"/>
  <c r="AE22" i="15" s="1"/>
  <c r="AE23" i="15" s="1"/>
  <c r="AE24" i="15" s="1"/>
  <c r="AE25" i="15" s="1"/>
  <c r="AE26" i="15" s="1"/>
  <c r="AE27" i="15" s="1"/>
  <c r="AA97" i="15"/>
  <c r="AB97" i="15"/>
  <c r="H97" i="15" l="1"/>
  <c r="AC97" i="15"/>
  <c r="I97" i="15"/>
  <c r="F12" i="16" l="1"/>
  <c r="F11" i="16" l="1"/>
  <c r="F10" i="16" l="1"/>
  <c r="B29" i="9" l="1"/>
  <c r="B24" i="9" s="1"/>
  <c r="F9" i="16"/>
  <c r="F7" i="16" l="1"/>
  <c r="F6" i="16" l="1"/>
  <c r="G6" i="16" l="1"/>
  <c r="G7" i="16" s="1"/>
  <c r="G8" i="16" s="1"/>
  <c r="G9" i="16" s="1"/>
  <c r="G10" i="16" s="1"/>
  <c r="G11" i="16" s="1"/>
  <c r="G12" i="16" s="1"/>
  <c r="F20" i="16"/>
  <c r="H18" i="3"/>
  <c r="D26" i="3"/>
  <c r="H24" i="3"/>
  <c r="H21" i="3"/>
  <c r="H20" i="3"/>
  <c r="H19" i="3"/>
  <c r="H17" i="3"/>
  <c r="H15" i="3"/>
  <c r="H7" i="3"/>
  <c r="H28" i="3" l="1"/>
  <c r="B27" i="3" l="1"/>
  <c r="F27" i="3" s="1"/>
  <c r="B26" i="3"/>
  <c r="F26" i="3" s="1"/>
  <c r="J97" i="15"/>
  <c r="K97" i="15"/>
  <c r="G97" i="15"/>
  <c r="B20" i="9" l="1"/>
  <c r="C9" i="9" l="1"/>
  <c r="C14" i="9" s="1"/>
  <c r="B8" i="3" l="1"/>
  <c r="B32" i="3"/>
  <c r="B21" i="3" l="1"/>
  <c r="B25" i="3"/>
  <c r="F25" i="3" s="1"/>
  <c r="L20" i="15" l="1"/>
  <c r="X101" i="15" l="1"/>
  <c r="Y101" i="15"/>
  <c r="V99" i="15"/>
  <c r="Q99" i="15"/>
  <c r="Q101" i="15" s="1"/>
  <c r="W99" i="15"/>
  <c r="W101" i="15" s="1"/>
  <c r="R99" i="15"/>
  <c r="R101" i="15" s="1"/>
  <c r="B30" i="9" l="1"/>
  <c r="C31" i="9" s="1"/>
  <c r="S101" i="15"/>
  <c r="T101" i="15"/>
  <c r="B19" i="3"/>
  <c r="V101" i="15"/>
  <c r="L97" i="15" l="1"/>
  <c r="U99" i="15"/>
  <c r="U101" i="15" s="1"/>
  <c r="D22" i="3"/>
  <c r="B22" i="3"/>
  <c r="D20" i="16"/>
  <c r="C20" i="16"/>
  <c r="H29" i="13"/>
  <c r="H32" i="13" l="1"/>
  <c r="F22" i="3"/>
  <c r="J99" i="15" l="1"/>
  <c r="Z99" i="15"/>
  <c r="P101" i="15"/>
  <c r="O99" i="15"/>
  <c r="O101" i="15" s="1"/>
  <c r="M99" i="15"/>
  <c r="G99" i="15"/>
  <c r="B18" i="3"/>
  <c r="D19" i="3" l="1"/>
  <c r="F19" i="3" s="1"/>
  <c r="Z101" i="15"/>
  <c r="J101" i="15"/>
  <c r="B20" i="3" l="1"/>
  <c r="B9" i="3"/>
  <c r="B23" i="3"/>
  <c r="B24" i="3"/>
  <c r="B17" i="3"/>
  <c r="D20" i="3" l="1"/>
  <c r="D21" i="3"/>
  <c r="D24" i="3"/>
  <c r="D17" i="3"/>
  <c r="D18" i="3"/>
  <c r="H12" i="3" l="1"/>
  <c r="H30" i="3" s="1"/>
  <c r="H34" i="3" s="1"/>
  <c r="F23" i="3"/>
  <c r="F24" i="3"/>
  <c r="F17" i="3"/>
  <c r="F18" i="3"/>
  <c r="F21" i="3"/>
  <c r="D12" i="3" l="1"/>
  <c r="D30" i="3" s="1"/>
  <c r="F20" i="3"/>
  <c r="B15" i="3" l="1"/>
  <c r="B28" i="3" s="1"/>
  <c r="M101" i="15"/>
  <c r="D15" i="3"/>
  <c r="F28" i="3" l="1"/>
  <c r="F15" i="3"/>
  <c r="B7" i="3"/>
  <c r="B12" i="3" s="1"/>
  <c r="B30" i="3" s="1"/>
  <c r="G101" i="15"/>
  <c r="B34" i="3" l="1"/>
  <c r="F30" i="3"/>
  <c r="E104" i="15"/>
  <c r="F12" i="3"/>
  <c r="B21" i="9"/>
  <c r="C22" i="9" s="1"/>
  <c r="C25" i="9" s="1"/>
  <c r="C33" i="9" s="1"/>
  <c r="B37" i="3"/>
  <c r="E105" i="15"/>
</calcChain>
</file>

<file path=xl/sharedStrings.xml><?xml version="1.0" encoding="utf-8"?>
<sst xmlns="http://schemas.openxmlformats.org/spreadsheetml/2006/main" count="229" uniqueCount="156">
  <si>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</si>
  <si>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</si>
  <si>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</si>
  <si>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</si>
  <si>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</si>
  <si>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</si>
  <si>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</si>
  <si>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</si>
  <si>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</si>
  <si>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</si>
  <si>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</si>
  <si>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</si>
  <si>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</si>
  <si>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</si>
  <si>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</si>
  <si>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</si>
  <si>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</si>
  <si>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</si>
  <si>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</si>
  <si>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</si>
  <si>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</si>
  <si>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</si>
  <si>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</si>
  <si>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</si>
  <si>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</si>
  <si>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</si>
  <si>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</si>
  <si>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</si>
  <si>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</si>
  <si>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</si>
  <si>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</si>
  <si>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</si>
  <si>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</si>
  <si>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</si>
  <si>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</si>
  <si>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</si>
  <si>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</si>
  <si>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Legal and professional fees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</si>
  <si>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</si>
  <si>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</si>
  <si>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</si>
  <si>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</si>
  <si>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</si>
  <si>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</si>
  <si>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</si>
  <si>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</si>
  <si>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</si>
  <si>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</si>
  <si>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</si>
  <si>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</si>
  <si>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</si>
  <si>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</si>
  <si>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HMRC</t>
  </si>
  <si>
    <t>Payment Type</t>
  </si>
  <si>
    <t>Maintenance</t>
  </si>
  <si>
    <t>VAT repay</t>
  </si>
  <si>
    <t>Clerk's exp</t>
  </si>
  <si>
    <t>Payment Check</t>
  </si>
  <si>
    <t>Receipt Check</t>
  </si>
  <si>
    <t>Vat Paid</t>
  </si>
  <si>
    <t>Projects</t>
  </si>
  <si>
    <t>Grants / donations</t>
  </si>
  <si>
    <t>Audit fees</t>
  </si>
  <si>
    <t>Capital expenditure</t>
  </si>
  <si>
    <t>General Savings Account</t>
  </si>
  <si>
    <t>Interest</t>
  </si>
  <si>
    <t>A/C Balance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</si>
  <si>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</si>
  <si>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</si>
  <si>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</si>
  <si>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</si>
  <si>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</si>
  <si>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</si>
  <si>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</si>
  <si>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</si>
  <si>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</si>
  <si>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</si>
  <si>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</si>
  <si>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</si>
  <si>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b/forward</t>
  </si>
  <si>
    <t>Transfers</t>
  </si>
  <si>
    <t>N/A</t>
  </si>
  <si>
    <t>Account  Transfers</t>
  </si>
  <si>
    <t>Donations</t>
  </si>
  <si>
    <t>Cap Exp</t>
  </si>
  <si>
    <t>Direct credit</t>
  </si>
  <si>
    <t>Other</t>
  </si>
  <si>
    <t>U/R VAT</t>
  </si>
  <si>
    <t>Less Payments</t>
  </si>
  <si>
    <t>Londesborough with Easthorpe Parish Council</t>
  </si>
  <si>
    <t xml:space="preserve">SLCC subscription </t>
  </si>
  <si>
    <t>Savings Account</t>
  </si>
  <si>
    <t>Catherine Simpson</t>
  </si>
  <si>
    <t>ERNLLCA subscription</t>
  </si>
  <si>
    <t>Information Commissioner</t>
  </si>
  <si>
    <t>Street lighting</t>
  </si>
  <si>
    <t>Payroll services</t>
  </si>
  <si>
    <t>Less transfers to savings account</t>
  </si>
  <si>
    <t>Plus transfers from savings account</t>
  </si>
  <si>
    <t>Plus transfers from current account</t>
  </si>
  <si>
    <t>Less transfers to current account</t>
  </si>
  <si>
    <t>Online</t>
  </si>
  <si>
    <t>ERYC</t>
  </si>
  <si>
    <t>Clerk's WFH</t>
  </si>
  <si>
    <t>Budget for 2023/24</t>
  </si>
  <si>
    <t>Opening Balance 1st April 2024</t>
  </si>
  <si>
    <t>Budget 2024/25</t>
  </si>
  <si>
    <t>Suggested precept for 2024/25</t>
  </si>
  <si>
    <t>MS 365  subscription</t>
  </si>
  <si>
    <t>5th  April</t>
  </si>
  <si>
    <t>R24/25-1</t>
  </si>
  <si>
    <t>19th April</t>
  </si>
  <si>
    <t>P24/25-1</t>
  </si>
  <si>
    <t>P24/25-2</t>
  </si>
  <si>
    <t>P24/25-3</t>
  </si>
  <si>
    <t>P24/25-4</t>
  </si>
  <si>
    <t>30th April</t>
  </si>
  <si>
    <t>R24/25-2</t>
  </si>
  <si>
    <t>16th MY</t>
  </si>
  <si>
    <t>ERNLLCA</t>
  </si>
  <si>
    <t>Subscription</t>
  </si>
  <si>
    <t>P24/25-5</t>
  </si>
  <si>
    <t>23rd May</t>
  </si>
  <si>
    <t>P24/25-6</t>
  </si>
  <si>
    <t>P24/25-7</t>
  </si>
  <si>
    <t>Kaye Middleton</t>
  </si>
  <si>
    <t>P24/25-8</t>
  </si>
  <si>
    <t>Richard Dixon</t>
  </si>
  <si>
    <t>P24/25-9</t>
  </si>
  <si>
    <t>23rd June</t>
  </si>
  <si>
    <t>Barclays</t>
  </si>
  <si>
    <t>21st June</t>
  </si>
  <si>
    <t xml:space="preserve">Online </t>
  </si>
  <si>
    <t>27th June</t>
  </si>
  <si>
    <t>P24/25-10</t>
  </si>
  <si>
    <t>P24/25-11</t>
  </si>
  <si>
    <t>28th June 2023</t>
  </si>
  <si>
    <t>28th June</t>
  </si>
  <si>
    <t>8th July</t>
  </si>
  <si>
    <t>Garton on the Wolds PC</t>
  </si>
  <si>
    <t>9th July</t>
  </si>
  <si>
    <t>Zurich</t>
  </si>
  <si>
    <t>15th July</t>
  </si>
  <si>
    <t>SLCC</t>
  </si>
  <si>
    <t xml:space="preserve">25th July </t>
  </si>
  <si>
    <t>P24/25-12</t>
  </si>
  <si>
    <t>P24/25-13</t>
  </si>
  <si>
    <t>P24/25-14</t>
  </si>
  <si>
    <t>P24/24-15</t>
  </si>
  <si>
    <t>P24/25-16</t>
  </si>
  <si>
    <t>Full Bank Reconciliation  - 31st August 2024</t>
  </si>
  <si>
    <t>Balance per Bank Statement 31st August 2024</t>
  </si>
  <si>
    <t>29th August</t>
  </si>
  <si>
    <t>P24/25-17</t>
  </si>
  <si>
    <t>5 months to 31st August 2024</t>
  </si>
  <si>
    <t>4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</si>
</sst>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8" xfId="0" applyBorder="1"/>
    <xf numFmtId="0" fontId="0" fillId="0" borderId="9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9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0" fillId="0" borderId="10" xfId="0" applyBorder="1"/>
    <xf numFmtId="0" fontId="0" fillId="0" borderId="12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9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9" xfId="0" applyFill="1" applyBorder="1"/>
    <xf numFmtId="168" fontId="0" fillId="3" borderId="11" xfId="0" applyNumberForma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1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3" xfId="0" applyNumberFormat="1" applyBorder="1"/>
    <xf numFmtId="2" fontId="0" fillId="0" borderId="6" xfId="0" applyNumberFormat="1" applyBorder="1"/>
    <xf numFmtId="2" fontId="0" fillId="0" borderId="14" xfId="0" applyNumberFormat="1" applyBorder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9" xfId="0" applyNumberFormat="1" applyFont="1" applyBorder="1"/>
    <xf numFmtId="2" fontId="16" fillId="0" borderId="8" xfId="0" applyNumberFormat="1" applyFont="1" applyBorder="1"/>
    <xf numFmtId="2" fontId="16" fillId="0" borderId="9" xfId="0" applyNumberFormat="1" applyFont="1" applyBorder="1"/>
    <xf numFmtId="2" fontId="20" fillId="0" borderId="8" xfId="0" applyNumberFormat="1" applyFont="1" applyBorder="1"/>
    <xf numFmtId="2" fontId="20" fillId="0" borderId="9" xfId="0" applyNumberFormat="1" applyFont="1" applyBorder="1"/>
    <xf numFmtId="2" fontId="1" fillId="0" borderId="0" xfId="0" applyNumberFormat="1" applyFont="1"/>
    <xf numFmtId="0" fontId="1" fillId="2" borderId="1" xfId="0" applyFont="1" applyFill="1" applyBorder="1"/>
    <xf numFmtId="2" fontId="1" fillId="2" borderId="9" xfId="0" applyNumberFormat="1" applyFont="1" applyFill="1" applyBorder="1"/>
    <xf numFmtId="2" fontId="1" fillId="2" borderId="0" xfId="0" applyNumberFormat="1" applyFont="1" applyFill="1"/>
    <xf numFmtId="2" fontId="0" fillId="0" borderId="9" xfId="0" applyNumberFormat="1" applyBorder="1" applyAlignment="1"/>
    <xf numFmtId="2" fontId="0" fillId="0" borderId="0" xfId="0" applyNumberFormat="1" applyFont="1" applyFill="1"/>
    <xf numFmtId="2" fontId="0" fillId="0" borderId="9" xfId="0" applyNumberFormat="1" applyFont="1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abSelected="1" workbookViewId="0">
      <selection activeCell="B12" sqref="B12"/>
    </sheetView>
  </sheetViews>
  <sheetFormatPr defaultRowHeight="14.4" x14ac:dyDescent="0.3"/>
  <cols>
    <col min="1" max="1" width="57.33203125" customWidth="1"/>
    <col min="2" max="3" width="12.88671875" style="25" customWidth="1"/>
  </cols>
  <sheetData>
    <row r="1" spans="1:3" ht="15.6" x14ac:dyDescent="0.3">
      <c r="A1" s="21" t="s">
        <v>89</v>
      </c>
    </row>
    <row r="2" spans="1:3" ht="15.6" x14ac:dyDescent="0.3">
      <c r="A2" s="22"/>
    </row>
    <row r="3" spans="1:3" ht="15.6" x14ac:dyDescent="0.3">
      <c r="A3" s="21" t="s">
        <v>150</v>
      </c>
    </row>
    <row r="4" spans="1:3" ht="15.6" x14ac:dyDescent="0.3">
      <c r="A4" s="23"/>
      <c r="B4" s="26" t="s">
        <v>0</v>
      </c>
      <c r="C4" s="26" t="s">
        <v>0</v>
      </c>
    </row>
    <row r="5" spans="1:3" ht="15.6" x14ac:dyDescent="0.3">
      <c r="A5" s="23" t="s">
        <v>1</v>
      </c>
    </row>
    <row r="6" spans="1:3" ht="15.6" x14ac:dyDescent="0.3">
      <c r="A6" s="24" t="s">
        <v>151</v>
      </c>
      <c r="B6" s="25">
        <v>3212.58</v>
      </c>
    </row>
    <row r="7" spans="1:3" ht="15.6" x14ac:dyDescent="0.3">
      <c r="A7" s="24" t="s">
        <v>2</v>
      </c>
    </row>
    <row r="8" spans="1:3" ht="15.6" x14ac:dyDescent="0.3">
      <c r="A8" s="24" t="s">
        <v>3</v>
      </c>
    </row>
    <row r="9" spans="1:3" ht="15.6" x14ac:dyDescent="0.3">
      <c r="A9" s="22"/>
      <c r="B9" s="18"/>
      <c r="C9" s="25">
        <f>SUM(B6:B7)-B8</f>
        <v>3212.58</v>
      </c>
    </row>
    <row r="10" spans="1:3" ht="15.6" x14ac:dyDescent="0.3">
      <c r="A10" s="22" t="s">
        <v>68</v>
      </c>
    </row>
    <row r="11" spans="1:3" ht="15.6" x14ac:dyDescent="0.3">
      <c r="A11" s="22" t="s">
        <v>151</v>
      </c>
      <c r="B11" s="25">
        <v>269.95999999999998</v>
      </c>
      <c r="C11" s="25">
        <f>B11</f>
        <v>269.95999999999998</v>
      </c>
    </row>
    <row r="12" spans="1:3" ht="15.6" x14ac:dyDescent="0.3">
      <c r="A12" s="22"/>
      <c r="B12" s="25">
        <v>269.95999999999998</v>
      </c>
    </row>
    <row r="13" spans="1:3" ht="15.6" x14ac:dyDescent="0.3">
      <c r="A13" s="22"/>
    </row>
    <row r="14" spans="1:3" ht="16.2" thickBot="1" x14ac:dyDescent="0.35">
      <c r="A14" s="22" t="s">
        <v>67</v>
      </c>
      <c r="C14" s="41">
        <f>C9+C11</f>
        <v>3482.54</v>
      </c>
    </row>
    <row r="15" spans="1:3" ht="16.2" thickTop="1" x14ac:dyDescent="0.3">
      <c r="A15" s="22"/>
      <c r="C15" s="27"/>
    </row>
    <row r="16" spans="1:3" ht="15.6" x14ac:dyDescent="0.3">
      <c r="A16" s="21" t="s">
        <v>4</v>
      </c>
      <c r="C16" s="27"/>
    </row>
    <row r="17" spans="1:11" ht="15.6" x14ac:dyDescent="0.3">
      <c r="A17" s="21"/>
      <c r="C17" s="27"/>
    </row>
    <row r="18" spans="1:11" s="3" customFormat="1" ht="15.6" x14ac:dyDescent="0.3">
      <c r="A18" s="23" t="s">
        <v>69</v>
      </c>
      <c r="B18" s="27"/>
      <c r="C18" s="27"/>
    </row>
    <row r="19" spans="1:11" ht="15.6" x14ac:dyDescent="0.3">
      <c r="A19" s="22" t="s">
        <v>105</v>
      </c>
      <c r="B19" s="25">
        <v>131.72999999999999</v>
      </c>
    </row>
    <row r="20" spans="1:11" ht="15.6" x14ac:dyDescent="0.3">
      <c r="A20" s="22" t="s">
        <v>5</v>
      </c>
      <c r="B20" s="25">
        <f>'Cash book'!E97-'Cash book'!K97</f>
        <v>4917.13</v>
      </c>
    </row>
    <row r="21" spans="1:11" ht="15.6" x14ac:dyDescent="0.3">
      <c r="A21" s="22" t="s">
        <v>88</v>
      </c>
      <c r="B21" s="4">
        <f>'Cash book'!F97</f>
        <v>1836.28</v>
      </c>
      <c r="C21"/>
      <c r="E21" s="4"/>
      <c r="F21" s="4"/>
      <c r="G21" s="4"/>
      <c r="H21" s="4"/>
      <c r="I21" s="4"/>
      <c r="J21" s="4"/>
      <c r="K21" s="4"/>
    </row>
    <row r="22" spans="1:11" ht="15.6" x14ac:dyDescent="0.3">
      <c r="A22" s="22" t="s">
        <v>6</v>
      </c>
      <c r="C22" s="25">
        <f>B19+B20-B21</f>
        <v>3212.58</v>
      </c>
      <c r="E22" s="4"/>
      <c r="F22" s="4"/>
      <c r="G22" s="4"/>
      <c r="H22" s="4"/>
      <c r="I22" s="4"/>
      <c r="J22" s="4"/>
      <c r="K22" s="4"/>
    </row>
    <row r="23" spans="1:11" ht="15.6" x14ac:dyDescent="0.3">
      <c r="A23" s="22" t="s">
        <v>97</v>
      </c>
      <c r="B23" s="25">
        <f>'Savings Account'!F8</f>
        <v>0</v>
      </c>
      <c r="E23" s="4"/>
      <c r="F23" s="4"/>
      <c r="G23" s="4"/>
      <c r="H23" s="4"/>
      <c r="I23" s="4"/>
      <c r="J23" s="4"/>
      <c r="K23" s="4"/>
    </row>
    <row r="24" spans="1:11" ht="15.6" x14ac:dyDescent="0.3">
      <c r="A24" s="22" t="s">
        <v>98</v>
      </c>
      <c r="B24" s="25">
        <f>B29</f>
        <v>0</v>
      </c>
      <c r="E24" s="4"/>
      <c r="F24" s="4"/>
      <c r="G24" s="4"/>
      <c r="H24" s="4"/>
      <c r="I24" s="4"/>
      <c r="J24" s="4"/>
      <c r="K24" s="4"/>
    </row>
    <row r="25" spans="1:11" x14ac:dyDescent="0.3">
      <c r="B25"/>
      <c r="C25" s="25">
        <f>C22-B23+B24</f>
        <v>3212.58</v>
      </c>
      <c r="E25" s="4"/>
      <c r="F25" s="4"/>
      <c r="G25" s="4"/>
      <c r="H25" s="4"/>
      <c r="I25" s="4"/>
      <c r="J25" s="4"/>
      <c r="K25" s="4"/>
    </row>
    <row r="26" spans="1:11" ht="15.6" x14ac:dyDescent="0.3">
      <c r="A26" s="23" t="s">
        <v>91</v>
      </c>
      <c r="B26"/>
      <c r="C26"/>
      <c r="E26" s="4"/>
      <c r="F26" s="4"/>
      <c r="G26" s="4"/>
      <c r="H26" s="4"/>
      <c r="I26" s="4"/>
      <c r="J26" s="4"/>
      <c r="K26" s="4"/>
    </row>
    <row r="27" spans="1:11" ht="15.6" x14ac:dyDescent="0.3">
      <c r="A27" s="22" t="s">
        <v>105</v>
      </c>
      <c r="B27" s="42">
        <v>268.73</v>
      </c>
      <c r="C27" s="42"/>
    </row>
    <row r="28" spans="1:11" ht="15.6" x14ac:dyDescent="0.3">
      <c r="A28" s="22" t="s">
        <v>99</v>
      </c>
      <c r="B28" s="42">
        <f>'Savings Account'!F8</f>
        <v>0</v>
      </c>
      <c r="C28" s="42"/>
    </row>
    <row r="29" spans="1:11" ht="15.6" x14ac:dyDescent="0.3">
      <c r="A29" s="22" t="s">
        <v>100</v>
      </c>
      <c r="B29" s="42">
        <f>'Savings Account'!F5+'Savings Account'!F10+'Savings Account'!F12</f>
        <v>0</v>
      </c>
      <c r="C29" s="42"/>
    </row>
    <row r="30" spans="1:11" ht="15.6" x14ac:dyDescent="0.3">
      <c r="A30" s="22" t="s">
        <v>70</v>
      </c>
      <c r="B30" s="42">
        <f>'Cash book'!K97</f>
        <v>1.23</v>
      </c>
      <c r="C30" s="42"/>
    </row>
    <row r="31" spans="1:11" ht="15.6" x14ac:dyDescent="0.3">
      <c r="A31" s="22" t="s">
        <v>71</v>
      </c>
      <c r="B31" s="43"/>
      <c r="C31" s="42">
        <f>B27+B28-B29+B30</f>
        <v>269.96000000000004</v>
      </c>
    </row>
    <row r="33" spans="1:3" ht="16.2" thickBot="1" x14ac:dyDescent="0.35">
      <c r="A33" s="22" t="s">
        <v>72</v>
      </c>
      <c r="B33" s="42"/>
      <c r="C33" s="41">
        <f>C25+C31</f>
        <v>3482.54</v>
      </c>
    </row>
    <row r="34" spans="1:3" ht="16.2" thickTop="1" x14ac:dyDescent="0.3">
      <c r="A34" s="22"/>
    </row>
    <row r="35" spans="1:3" ht="15.6" x14ac:dyDescent="0.3">
      <c r="A35" s="22"/>
      <c r="B35" s="25" t="s">
        <v>11</v>
      </c>
    </row>
    <row r="36" spans="1:3" ht="15.6" x14ac:dyDescent="0.3">
      <c r="A36" s="22"/>
    </row>
    <row r="37" spans="1:3" ht="15.6" x14ac:dyDescent="0.3">
      <c r="A37" s="22"/>
    </row>
    <row r="38" spans="1:3" ht="15.6" x14ac:dyDescent="0.3">
      <c r="A38" s="22"/>
      <c r="C38" s="27"/>
    </row>
    <row r="39" spans="1:3" ht="15.6" x14ac:dyDescent="0.3">
      <c r="A39" s="22"/>
    </row>
  </sheetData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opLeftCell="A11" workbookViewId="0">
      <selection activeCell="H2" sqref="H2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89</v>
      </c>
      <c r="B1" s="3"/>
      <c r="H1" s="12">
        <v>4</v>
      </c>
      <c r="I1" s="12"/>
      <c r="J1" s="14"/>
    </row>
    <row r="2" spans="1:10" x14ac:dyDescent="0.3">
      <c r="A2" s="3" t="s">
        <v>7</v>
      </c>
      <c r="B2" s="2" t="s">
        <v>8</v>
      </c>
      <c r="D2" s="2" t="s">
        <v>155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3" t="s">
        <v>154</v>
      </c>
      <c r="B3" s="11" t="s">
        <v>11</v>
      </c>
      <c r="C3" s="11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5" t="s">
        <v>13</v>
      </c>
    </row>
    <row r="5" spans="1:10" x14ac:dyDescent="0.3">
      <c r="A5" s="3"/>
      <c r="B5" s="11" t="s">
        <v>0</v>
      </c>
      <c r="C5" s="3"/>
      <c r="D5" s="11" t="s">
        <v>0</v>
      </c>
      <c r="F5" s="11" t="s">
        <v>0</v>
      </c>
      <c r="H5" s="11" t="s">
        <v>0</v>
      </c>
    </row>
    <row r="6" spans="1:10" x14ac:dyDescent="0.3">
      <c r="A6" s="9" t="s">
        <v>14</v>
      </c>
    </row>
    <row r="7" spans="1:10" x14ac:dyDescent="0.3">
      <c r="A7" t="s">
        <v>15</v>
      </c>
      <c r="B7" s="33">
        <f>'Cash book'!G97</f>
        <v>4500</v>
      </c>
      <c r="C7" s="8"/>
      <c r="E7" s="8"/>
      <c r="F7" s="8"/>
      <c r="G7" s="8"/>
      <c r="H7" s="33">
        <f>Budget!H34</f>
        <v>0</v>
      </c>
      <c r="I7" s="8"/>
    </row>
    <row r="8" spans="1:10" x14ac:dyDescent="0.3">
      <c r="A8" t="s">
        <v>16</v>
      </c>
      <c r="B8" s="33">
        <f>'Cash book'!J97+'Cash book'!K97</f>
        <v>1.23</v>
      </c>
      <c r="C8" s="8"/>
      <c r="D8" s="8"/>
      <c r="E8" s="8"/>
      <c r="F8" s="8"/>
      <c r="G8" s="8"/>
      <c r="H8" s="33">
        <v>0</v>
      </c>
      <c r="I8" s="8"/>
    </row>
    <row r="9" spans="1:10" x14ac:dyDescent="0.3">
      <c r="A9" t="s">
        <v>17</v>
      </c>
      <c r="B9" s="33">
        <f>'Cash book'!H97</f>
        <v>0</v>
      </c>
      <c r="C9" s="8"/>
      <c r="D9" s="8"/>
      <c r="E9" s="8"/>
      <c r="F9" s="8"/>
      <c r="G9" s="8"/>
      <c r="H9" s="33">
        <v>0</v>
      </c>
      <c r="I9" s="8"/>
    </row>
    <row r="10" spans="1:10" x14ac:dyDescent="0.3">
      <c r="B10" s="8"/>
      <c r="C10" s="8"/>
      <c r="D10" s="8"/>
      <c r="E10" s="8"/>
      <c r="F10" s="8"/>
      <c r="G10" s="8"/>
      <c r="H10" s="8"/>
      <c r="I10" s="8"/>
    </row>
    <row r="11" spans="1:10" x14ac:dyDescent="0.3">
      <c r="B11" s="10"/>
      <c r="C11" s="8"/>
      <c r="D11" s="10"/>
      <c r="E11" s="8"/>
      <c r="F11" s="10"/>
      <c r="G11" s="8"/>
      <c r="H11" s="10"/>
      <c r="I11" s="8"/>
    </row>
    <row r="12" spans="1:10" x14ac:dyDescent="0.3">
      <c r="A12" t="s">
        <v>18</v>
      </c>
      <c r="B12" s="33">
        <f>SUM(B7:B9)</f>
        <v>4501.2299999999996</v>
      </c>
      <c r="C12" s="8"/>
      <c r="D12" s="33">
        <f>+H12*$H$1/12</f>
        <v>0</v>
      </c>
      <c r="E12" s="8"/>
      <c r="F12" s="33">
        <f>+B12-D12</f>
        <v>4501.2299999999996</v>
      </c>
      <c r="G12" s="8"/>
      <c r="H12" s="33">
        <f>SUM(H7:H11)</f>
        <v>0</v>
      </c>
      <c r="I12" s="8"/>
    </row>
    <row r="13" spans="1:10" x14ac:dyDescent="0.3">
      <c r="B13" s="8"/>
      <c r="C13" s="8"/>
      <c r="D13" s="8"/>
      <c r="E13" s="8"/>
      <c r="F13" s="8"/>
      <c r="G13" s="8"/>
      <c r="H13" s="8"/>
      <c r="I13" s="8"/>
    </row>
    <row r="14" spans="1:10" x14ac:dyDescent="0.3">
      <c r="A14" s="9" t="s">
        <v>19</v>
      </c>
      <c r="B14" s="8"/>
      <c r="C14" s="8"/>
      <c r="D14" s="8"/>
      <c r="E14" s="8"/>
      <c r="F14" s="8"/>
      <c r="G14" s="8"/>
      <c r="H14" s="8"/>
      <c r="I14" s="8"/>
    </row>
    <row r="15" spans="1:10" x14ac:dyDescent="0.3">
      <c r="A15" t="s">
        <v>20</v>
      </c>
      <c r="B15" s="33">
        <f>'Cash book'!M97</f>
        <v>618.55000000000007</v>
      </c>
      <c r="C15" s="8"/>
      <c r="D15" s="33">
        <f t="shared" ref="D15:D27" si="0">+H15*$H$1/12</f>
        <v>441.33333333333331</v>
      </c>
      <c r="E15" s="8"/>
      <c r="F15" s="8">
        <f t="shared" ref="F15:F28" si="1">-B15+D15</f>
        <v>-177.21666666666675</v>
      </c>
      <c r="G15" s="8"/>
      <c r="H15" s="33">
        <f>Budget!H6</f>
        <v>1324</v>
      </c>
      <c r="I15" s="8"/>
    </row>
    <row r="16" spans="1:10" x14ac:dyDescent="0.3">
      <c r="A16" t="s">
        <v>103</v>
      </c>
      <c r="B16" s="33">
        <f>'Cash book'!N97</f>
        <v>130</v>
      </c>
      <c r="C16" s="8"/>
      <c r="D16" s="33">
        <f>Budget!H7</f>
        <v>312</v>
      </c>
      <c r="E16" s="8"/>
      <c r="F16" s="8">
        <f t="shared" si="1"/>
        <v>182</v>
      </c>
      <c r="G16" s="8"/>
      <c r="H16" s="33">
        <f>Budget!H7</f>
        <v>312</v>
      </c>
      <c r="I16" s="8"/>
    </row>
    <row r="17" spans="1:9" x14ac:dyDescent="0.3">
      <c r="A17" t="s">
        <v>21</v>
      </c>
      <c r="B17" s="33">
        <f>'Cash book'!Z97</f>
        <v>54</v>
      </c>
      <c r="C17" s="8"/>
      <c r="D17" s="33">
        <f t="shared" si="0"/>
        <v>33.333333333333336</v>
      </c>
      <c r="E17" s="8"/>
      <c r="F17" s="8">
        <f t="shared" si="1"/>
        <v>-20.666666666666664</v>
      </c>
      <c r="G17" s="8"/>
      <c r="H17" s="33">
        <f>Budget!H8</f>
        <v>100</v>
      </c>
      <c r="I17" s="8"/>
    </row>
    <row r="18" spans="1:9" x14ac:dyDescent="0.3">
      <c r="A18" t="s">
        <v>22</v>
      </c>
      <c r="B18" s="33">
        <f>'Cash book'!Q97</f>
        <v>460</v>
      </c>
      <c r="C18" s="8"/>
      <c r="D18" s="33">
        <f t="shared" si="0"/>
        <v>208.33333333333334</v>
      </c>
      <c r="E18" s="8"/>
      <c r="F18" s="8">
        <f t="shared" si="1"/>
        <v>-251.66666666666666</v>
      </c>
      <c r="G18" s="8"/>
      <c r="H18" s="33">
        <f>Budget!H9+Budget!H16</f>
        <v>625</v>
      </c>
      <c r="I18" s="8"/>
    </row>
    <row r="19" spans="1:9" x14ac:dyDescent="0.3">
      <c r="A19" t="s">
        <v>74</v>
      </c>
      <c r="B19" s="33">
        <f>'Cash book'!U97</f>
        <v>0</v>
      </c>
      <c r="C19" s="8"/>
      <c r="D19" s="33">
        <f t="shared" si="0"/>
        <v>500</v>
      </c>
      <c r="E19" s="8"/>
      <c r="F19" s="8">
        <f t="shared" si="1"/>
        <v>500</v>
      </c>
      <c r="G19" s="8"/>
      <c r="H19" s="33">
        <f>Budget!H18</f>
        <v>1500</v>
      </c>
      <c r="I19" s="8"/>
    </row>
    <row r="20" spans="1:9" x14ac:dyDescent="0.3">
      <c r="A20" t="s">
        <v>23</v>
      </c>
      <c r="B20" s="33">
        <f>'Cash book'!V97</f>
        <v>0</v>
      </c>
      <c r="C20" s="8"/>
      <c r="D20" s="33">
        <f t="shared" si="0"/>
        <v>83.333333333333329</v>
      </c>
      <c r="E20" s="8"/>
      <c r="F20" s="8">
        <f t="shared" si="1"/>
        <v>83.333333333333329</v>
      </c>
      <c r="G20" s="8"/>
      <c r="H20" s="33">
        <f>Budget!H10</f>
        <v>250</v>
      </c>
      <c r="I20" s="8"/>
    </row>
    <row r="21" spans="1:9" x14ac:dyDescent="0.3">
      <c r="A21" t="s">
        <v>24</v>
      </c>
      <c r="B21" s="33">
        <f>'Cash book'!R97</f>
        <v>348.59</v>
      </c>
      <c r="C21" s="8"/>
      <c r="D21" s="33">
        <f t="shared" si="0"/>
        <v>120</v>
      </c>
      <c r="E21" s="8"/>
      <c r="F21" s="8">
        <f t="shared" si="1"/>
        <v>-228.58999999999997</v>
      </c>
      <c r="G21" s="8"/>
      <c r="H21" s="33">
        <f>Budget!H11</f>
        <v>360</v>
      </c>
      <c r="I21" s="8"/>
    </row>
    <row r="22" spans="1:9" x14ac:dyDescent="0.3">
      <c r="A22" t="s">
        <v>73</v>
      </c>
      <c r="B22" s="33">
        <f>'Cash book'!P97</f>
        <v>36.53</v>
      </c>
      <c r="C22" s="8"/>
      <c r="D22" s="33">
        <f t="shared" si="0"/>
        <v>8.3333333333333339</v>
      </c>
      <c r="E22" s="8"/>
      <c r="F22" s="8">
        <f t="shared" si="1"/>
        <v>-28.196666666666665</v>
      </c>
      <c r="G22" s="8"/>
      <c r="H22" s="33">
        <f>Budget!H21</f>
        <v>25</v>
      </c>
      <c r="I22" s="8"/>
    </row>
    <row r="23" spans="1:9" x14ac:dyDescent="0.3">
      <c r="A23" t="s">
        <v>25</v>
      </c>
      <c r="B23" s="33">
        <f>'Cash book'!T97</f>
        <v>188.61</v>
      </c>
      <c r="C23" s="8"/>
      <c r="D23" s="33">
        <f t="shared" si="0"/>
        <v>35</v>
      </c>
      <c r="E23" s="8"/>
      <c r="F23" s="8">
        <f t="shared" si="1"/>
        <v>-153.61000000000001</v>
      </c>
      <c r="G23" s="8"/>
      <c r="H23" s="33">
        <f>Budget!H12+Budget!H12+Budget!H15</f>
        <v>105</v>
      </c>
      <c r="I23" s="8"/>
    </row>
    <row r="24" spans="1:9" x14ac:dyDescent="0.3">
      <c r="A24" t="s">
        <v>26</v>
      </c>
      <c r="B24" s="33">
        <f>'Cash book'!W97</f>
        <v>0</v>
      </c>
      <c r="C24" s="8"/>
      <c r="D24" s="33">
        <f t="shared" si="0"/>
        <v>33.333333333333336</v>
      </c>
      <c r="E24" s="8"/>
      <c r="F24" s="8">
        <f t="shared" si="1"/>
        <v>33.333333333333336</v>
      </c>
      <c r="G24" s="8"/>
      <c r="H24" s="33">
        <f>Budget!H17</f>
        <v>100</v>
      </c>
      <c r="I24" s="8"/>
    </row>
    <row r="25" spans="1:9" x14ac:dyDescent="0.3">
      <c r="A25" t="s">
        <v>46</v>
      </c>
      <c r="B25" s="33">
        <f>'Cash book'!Y97</f>
        <v>0</v>
      </c>
      <c r="C25" s="8"/>
      <c r="D25" s="33">
        <f t="shared" si="0"/>
        <v>500</v>
      </c>
      <c r="E25" s="8"/>
      <c r="F25" s="8">
        <f t="shared" si="1"/>
        <v>500</v>
      </c>
      <c r="G25" s="8"/>
      <c r="H25" s="33">
        <f>Budget!H18</f>
        <v>1500</v>
      </c>
      <c r="I25" s="8"/>
    </row>
    <row r="26" spans="1:9" x14ac:dyDescent="0.3">
      <c r="A26" t="s">
        <v>63</v>
      </c>
      <c r="B26" s="33">
        <f>'Cash book'!X97</f>
        <v>0</v>
      </c>
      <c r="C26" s="8"/>
      <c r="D26" s="33">
        <f t="shared" si="0"/>
        <v>0</v>
      </c>
      <c r="E26" s="8"/>
      <c r="F26" s="8">
        <f t="shared" si="1"/>
        <v>0</v>
      </c>
      <c r="G26" s="8"/>
      <c r="H26" s="8">
        <f>Budget!H22</f>
        <v>0</v>
      </c>
      <c r="I26" s="8"/>
    </row>
    <row r="27" spans="1:9" x14ac:dyDescent="0.3">
      <c r="A27" t="s">
        <v>60</v>
      </c>
      <c r="B27" s="33">
        <f>'Cash book'!S97</f>
        <v>0</v>
      </c>
      <c r="C27" s="8"/>
      <c r="D27" s="33">
        <f t="shared" si="0"/>
        <v>0</v>
      </c>
      <c r="E27" s="8"/>
      <c r="F27" s="8">
        <f t="shared" si="1"/>
        <v>0</v>
      </c>
      <c r="G27" s="8"/>
      <c r="H27" s="8">
        <f>Budget!H23</f>
        <v>0</v>
      </c>
      <c r="I27" s="8"/>
    </row>
    <row r="28" spans="1:9" x14ac:dyDescent="0.3">
      <c r="B28" s="16">
        <f>SUM(B15:B27)</f>
        <v>1836.2800000000002</v>
      </c>
      <c r="C28" s="8"/>
      <c r="D28" s="16">
        <v>0</v>
      </c>
      <c r="E28" s="8"/>
      <c r="F28" s="16">
        <f t="shared" si="1"/>
        <v>-1836.2800000000002</v>
      </c>
      <c r="G28" s="8"/>
      <c r="H28" s="16">
        <f>SUM(H15:H26)</f>
        <v>6201</v>
      </c>
      <c r="I28" s="8"/>
    </row>
    <row r="29" spans="1:9" x14ac:dyDescent="0.3">
      <c r="B29" s="10"/>
      <c r="C29" s="8"/>
      <c r="D29" s="10"/>
      <c r="E29" s="8"/>
      <c r="F29" s="10" t="s">
        <v>11</v>
      </c>
      <c r="G29" s="8"/>
      <c r="H29" s="10"/>
      <c r="I29" s="8"/>
    </row>
    <row r="30" spans="1:9" x14ac:dyDescent="0.3">
      <c r="A30" t="s">
        <v>27</v>
      </c>
      <c r="B30" s="33">
        <f>+B12-B28</f>
        <v>2664.9499999999994</v>
      </c>
      <c r="C30" s="8"/>
      <c r="D30" s="33">
        <f>+D12-D28</f>
        <v>0</v>
      </c>
      <c r="E30" s="8"/>
      <c r="F30" s="33">
        <f>+B30-D30</f>
        <v>2664.9499999999994</v>
      </c>
      <c r="G30" s="8"/>
      <c r="H30" s="33">
        <f>+H12-H28</f>
        <v>-6201</v>
      </c>
      <c r="I30" s="8"/>
    </row>
    <row r="32" spans="1:9" x14ac:dyDescent="0.3">
      <c r="A32" t="s">
        <v>28</v>
      </c>
      <c r="B32" s="8">
        <f>'Full Reconciliation'!B19+'Full Reconciliation'!B27</f>
        <v>400.46000000000004</v>
      </c>
      <c r="H32" s="8"/>
      <c r="I32" s="8"/>
    </row>
    <row r="34" spans="1:9" ht="15" thickBot="1" x14ac:dyDescent="0.35">
      <c r="A34" t="s">
        <v>29</v>
      </c>
      <c r="B34" s="20">
        <f>+B30+B32</f>
        <v>3065.4099999999994</v>
      </c>
      <c r="H34" s="13">
        <f>+H30+H32</f>
        <v>-6201</v>
      </c>
      <c r="I34" s="8"/>
    </row>
    <row r="35" spans="1:9" ht="15" thickTop="1" x14ac:dyDescent="0.3"/>
    <row r="37" spans="1:9" x14ac:dyDescent="0.3">
      <c r="A37" t="s">
        <v>30</v>
      </c>
      <c r="B37" s="19">
        <f>+B28-'Cash book'!F97</f>
        <v>0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F105"/>
  <sheetViews>
    <sheetView zoomScale="93" zoomScaleNormal="100" workbookViewId="0">
      <pane ySplit="3" topLeftCell="A8" activePane="bottomLeft" state="frozen"/>
      <selection activeCell="D1" sqref="D1"/>
      <selection pane="bottomLeft" activeCell="A16" sqref="A16"/>
    </sheetView>
  </sheetViews>
  <sheetFormatPr defaultRowHeight="14.4" x14ac:dyDescent="0.3"/>
  <cols>
    <col min="1" max="1" width="14.88671875" customWidth="1"/>
    <col min="2" max="2" width="26.5546875" customWidth="1"/>
    <col min="3" max="3" width="16.33203125" customWidth="1"/>
    <col min="4" max="4" width="10.88671875" customWidth="1"/>
    <col min="5" max="5" width="8.554687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2" width="10.5546875" customWidth="1"/>
    <col min="13" max="14" width="13.33203125" customWidth="1"/>
    <col min="15" max="15" width="11" customWidth="1"/>
    <col min="16" max="16" width="8.33203125" customWidth="1"/>
    <col min="17" max="17" width="8.88671875" customWidth="1"/>
    <col min="18" max="18" width="9.88671875" bestFit="1" customWidth="1"/>
    <col min="19" max="19" width="8.6640625" bestFit="1" customWidth="1"/>
    <col min="20" max="20" width="8.33203125" customWidth="1"/>
    <col min="21" max="22" width="9.33203125" customWidth="1"/>
    <col min="23" max="24" width="8.5546875" customWidth="1"/>
    <col min="25" max="25" width="9.5546875" customWidth="1"/>
    <col min="26" max="26" width="9.44140625" bestFit="1" customWidth="1"/>
    <col min="27" max="28" width="9.44140625" customWidth="1"/>
    <col min="29" max="29" width="17.88671875" customWidth="1"/>
    <col min="30" max="30" width="9.44140625" customWidth="1"/>
    <col min="31" max="31" width="12.33203125" customWidth="1"/>
    <col min="32" max="32" width="9.88671875" customWidth="1"/>
  </cols>
  <sheetData>
    <row r="1" spans="1:32" ht="41.25" customHeight="1" x14ac:dyDescent="0.3">
      <c r="A1" s="3" t="s">
        <v>40</v>
      </c>
    </row>
    <row r="2" spans="1:32" ht="21" x14ac:dyDescent="0.4">
      <c r="G2" s="56" t="s">
        <v>31</v>
      </c>
      <c r="L2" s="6"/>
      <c r="M2" s="51" t="s">
        <v>45</v>
      </c>
      <c r="N2" s="51"/>
      <c r="O2" s="74"/>
      <c r="P2" s="3"/>
      <c r="Q2" s="3"/>
      <c r="AE2" s="6" t="s">
        <v>76</v>
      </c>
    </row>
    <row r="3" spans="1:32" x14ac:dyDescent="0.3">
      <c r="A3" s="3" t="s">
        <v>41</v>
      </c>
      <c r="B3" s="3" t="s">
        <v>34</v>
      </c>
      <c r="C3" s="3" t="s">
        <v>53</v>
      </c>
      <c r="D3" s="3" t="s">
        <v>42</v>
      </c>
      <c r="E3" s="3" t="s">
        <v>43</v>
      </c>
      <c r="F3" s="3" t="s">
        <v>44</v>
      </c>
      <c r="G3" s="3" t="s">
        <v>15</v>
      </c>
      <c r="H3" s="3" t="s">
        <v>46</v>
      </c>
      <c r="I3" s="3" t="s">
        <v>86</v>
      </c>
      <c r="J3" s="3" t="s">
        <v>55</v>
      </c>
      <c r="K3" s="3" t="s">
        <v>65</v>
      </c>
      <c r="L3" s="3" t="s">
        <v>32</v>
      </c>
      <c r="M3" s="3" t="s">
        <v>47</v>
      </c>
      <c r="N3" s="3" t="s">
        <v>103</v>
      </c>
      <c r="O3" s="3" t="s">
        <v>56</v>
      </c>
      <c r="P3" s="3" t="s">
        <v>48</v>
      </c>
      <c r="Q3" s="3" t="s">
        <v>51</v>
      </c>
      <c r="R3" s="3" t="s">
        <v>24</v>
      </c>
      <c r="S3" s="3" t="s">
        <v>60</v>
      </c>
      <c r="T3" s="3" t="s">
        <v>35</v>
      </c>
      <c r="U3" s="3" t="s">
        <v>75</v>
      </c>
      <c r="V3" s="3" t="s">
        <v>50</v>
      </c>
      <c r="W3" s="3" t="s">
        <v>49</v>
      </c>
      <c r="X3" s="3" t="s">
        <v>84</v>
      </c>
      <c r="Y3" s="3" t="s">
        <v>83</v>
      </c>
      <c r="Z3" s="3" t="s">
        <v>21</v>
      </c>
      <c r="AA3" s="3" t="s">
        <v>32</v>
      </c>
      <c r="AB3" s="3" t="s">
        <v>87</v>
      </c>
      <c r="AC3" s="52" t="s">
        <v>82</v>
      </c>
      <c r="AD3" s="3" t="s">
        <v>59</v>
      </c>
      <c r="AE3" s="3" t="s">
        <v>77</v>
      </c>
      <c r="AF3" s="3" t="s">
        <v>78</v>
      </c>
    </row>
    <row r="4" spans="1:32" x14ac:dyDescent="0.3">
      <c r="D4" s="29"/>
      <c r="F4" s="32"/>
      <c r="K4" s="29"/>
      <c r="L4" s="55"/>
      <c r="T4" s="4"/>
      <c r="AA4" s="4"/>
      <c r="AD4" s="29"/>
      <c r="AE4" t="s">
        <v>79</v>
      </c>
      <c r="AF4" t="s">
        <v>79</v>
      </c>
    </row>
    <row r="5" spans="1:32" x14ac:dyDescent="0.3">
      <c r="D5" s="29"/>
      <c r="F5" s="29"/>
      <c r="K5" s="29"/>
      <c r="L5" s="55"/>
      <c r="AD5" s="29"/>
      <c r="AE5" s="68">
        <v>131.72999999999999</v>
      </c>
      <c r="AF5" s="69">
        <v>268.73</v>
      </c>
    </row>
    <row r="6" spans="1:32" x14ac:dyDescent="0.3">
      <c r="A6" t="s">
        <v>109</v>
      </c>
      <c r="B6" t="s">
        <v>52</v>
      </c>
      <c r="C6" t="s">
        <v>85</v>
      </c>
      <c r="D6" s="29" t="s">
        <v>110</v>
      </c>
      <c r="E6">
        <v>417.13</v>
      </c>
      <c r="F6" s="32"/>
      <c r="J6">
        <v>417.13</v>
      </c>
      <c r="L6" s="55">
        <f>SUM(G6:K6)</f>
        <v>417.13</v>
      </c>
      <c r="T6" s="4"/>
      <c r="AA6" s="4">
        <f>SUM(M6:Z6)</f>
        <v>0</v>
      </c>
      <c r="AD6" s="29"/>
      <c r="AE6">
        <f>AE5-AA6+L6-K6-K6</f>
        <v>548.86</v>
      </c>
      <c r="AF6" s="32">
        <f>AF5+K6</f>
        <v>268.73</v>
      </c>
    </row>
    <row r="7" spans="1:32" x14ac:dyDescent="0.3">
      <c r="A7" t="s">
        <v>111</v>
      </c>
      <c r="B7" t="s">
        <v>52</v>
      </c>
      <c r="C7" t="s">
        <v>101</v>
      </c>
      <c r="D7" s="29" t="s">
        <v>112</v>
      </c>
      <c r="F7" s="71">
        <v>3.2</v>
      </c>
      <c r="L7" s="55"/>
      <c r="M7" s="4">
        <v>3.2</v>
      </c>
      <c r="AA7" s="4">
        <f t="shared" ref="AA7:AA8" si="0">SUM(M7:Z7)</f>
        <v>3.2</v>
      </c>
      <c r="AD7" s="29"/>
      <c r="AE7">
        <f>AE6-AA7+L7-K7-K7</f>
        <v>545.66</v>
      </c>
      <c r="AF7" s="32">
        <f t="shared" ref="AF7:AF28" si="1">AF6+K7</f>
        <v>268.73</v>
      </c>
    </row>
    <row r="8" spans="1:32" x14ac:dyDescent="0.3">
      <c r="B8" t="s">
        <v>92</v>
      </c>
      <c r="C8" t="s">
        <v>101</v>
      </c>
      <c r="D8" t="s">
        <v>113</v>
      </c>
      <c r="E8" s="31"/>
      <c r="F8" s="32">
        <v>36.53</v>
      </c>
      <c r="G8" s="4"/>
      <c r="H8" s="4"/>
      <c r="I8" s="4"/>
      <c r="J8" s="4"/>
      <c r="K8" s="4"/>
      <c r="L8" s="58">
        <f t="shared" ref="L8:L11" si="2">SUM(G8:K8)</f>
        <v>0</v>
      </c>
      <c r="M8" s="4"/>
      <c r="N8" s="4"/>
      <c r="O8" s="4"/>
      <c r="P8" s="4">
        <v>36.53</v>
      </c>
      <c r="AA8">
        <f t="shared" si="0"/>
        <v>36.53</v>
      </c>
      <c r="AB8" s="4"/>
      <c r="AC8" s="4"/>
      <c r="AD8" s="29"/>
      <c r="AE8" s="4">
        <f>AE7-AA8+L8-K8-K8</f>
        <v>509.13</v>
      </c>
      <c r="AF8" s="32">
        <f t="shared" si="1"/>
        <v>268.73</v>
      </c>
    </row>
    <row r="9" spans="1:32" x14ac:dyDescent="0.3">
      <c r="B9" t="s">
        <v>92</v>
      </c>
      <c r="C9" t="s">
        <v>101</v>
      </c>
      <c r="D9" t="s">
        <v>114</v>
      </c>
      <c r="E9" s="31"/>
      <c r="F9" s="32">
        <v>47.15</v>
      </c>
      <c r="G9" s="4"/>
      <c r="H9" s="4"/>
      <c r="I9" s="4"/>
      <c r="J9" s="4"/>
      <c r="K9" s="4"/>
      <c r="L9" s="58">
        <f t="shared" si="2"/>
        <v>0</v>
      </c>
      <c r="M9" s="4">
        <v>47.15</v>
      </c>
      <c r="N9" s="4"/>
      <c r="O9" s="4"/>
      <c r="P9" s="4"/>
      <c r="V9" s="4"/>
      <c r="AA9" s="4">
        <f t="shared" ref="AA9:AA56" si="3">SUM(M9:Z9)</f>
        <v>47.15</v>
      </c>
      <c r="AB9" s="4"/>
      <c r="AC9" s="4"/>
      <c r="AD9" s="32"/>
      <c r="AE9" s="4">
        <f>AE8-AA9+L9-K9</f>
        <v>461.98</v>
      </c>
      <c r="AF9" s="32">
        <f t="shared" si="1"/>
        <v>268.73</v>
      </c>
    </row>
    <row r="10" spans="1:32" x14ac:dyDescent="0.3">
      <c r="B10" t="s">
        <v>92</v>
      </c>
      <c r="C10" t="s">
        <v>101</v>
      </c>
      <c r="D10" t="s">
        <v>115</v>
      </c>
      <c r="E10" s="31"/>
      <c r="F10" s="32">
        <v>141.84</v>
      </c>
      <c r="G10" s="4"/>
      <c r="H10" s="4"/>
      <c r="I10" s="4"/>
      <c r="J10" s="4"/>
      <c r="K10" s="4"/>
      <c r="L10" s="58">
        <f t="shared" si="2"/>
        <v>0</v>
      </c>
      <c r="M10" s="4">
        <v>115.84</v>
      </c>
      <c r="N10" s="4">
        <v>26</v>
      </c>
      <c r="O10" s="4"/>
      <c r="P10" s="4"/>
      <c r="AA10" s="4">
        <f t="shared" si="3"/>
        <v>141.84</v>
      </c>
      <c r="AB10" s="4"/>
      <c r="AC10" s="4"/>
      <c r="AD10" s="29"/>
      <c r="AE10" s="4">
        <f>AE9-AA10+L10-K10</f>
        <v>320.14</v>
      </c>
      <c r="AF10" s="32">
        <f t="shared" si="1"/>
        <v>268.73</v>
      </c>
    </row>
    <row r="11" spans="1:32" x14ac:dyDescent="0.3">
      <c r="A11" t="s">
        <v>116</v>
      </c>
      <c r="B11" t="s">
        <v>102</v>
      </c>
      <c r="C11" t="s">
        <v>85</v>
      </c>
      <c r="D11" t="s">
        <v>117</v>
      </c>
      <c r="E11" s="31">
        <v>4500</v>
      </c>
      <c r="F11" s="32"/>
      <c r="G11" s="4">
        <v>4500</v>
      </c>
      <c r="H11" s="4"/>
      <c r="I11" s="4"/>
      <c r="J11" s="4"/>
      <c r="K11" s="4"/>
      <c r="L11" s="58">
        <f t="shared" si="2"/>
        <v>4500</v>
      </c>
      <c r="M11" s="4"/>
      <c r="N11" s="4"/>
      <c r="O11" s="4"/>
      <c r="P11" s="4"/>
      <c r="Q11" s="4"/>
      <c r="V11" s="4"/>
      <c r="AA11" s="4">
        <f t="shared" si="3"/>
        <v>0</v>
      </c>
      <c r="AB11" s="4"/>
      <c r="AC11" s="4"/>
      <c r="AD11" s="32"/>
      <c r="AE11" s="4">
        <f t="shared" ref="AE11:AE28" si="4">AE10-AA11+L11-K11</f>
        <v>4820.1400000000003</v>
      </c>
      <c r="AF11" s="32">
        <f t="shared" si="1"/>
        <v>268.73</v>
      </c>
    </row>
    <row r="12" spans="1:32" x14ac:dyDescent="0.3">
      <c r="A12" t="s">
        <v>118</v>
      </c>
      <c r="B12" t="s">
        <v>119</v>
      </c>
      <c r="C12" t="s">
        <v>120</v>
      </c>
      <c r="D12" t="s">
        <v>121</v>
      </c>
      <c r="E12" s="31"/>
      <c r="F12" s="4">
        <v>188.61</v>
      </c>
      <c r="G12" s="31"/>
      <c r="H12" s="4"/>
      <c r="I12" s="4"/>
      <c r="J12" s="4"/>
      <c r="K12" s="4"/>
      <c r="L12" s="58">
        <f t="shared" ref="L12:L56" si="5">SUM(G12:K12)</f>
        <v>0</v>
      </c>
      <c r="M12" s="4"/>
      <c r="N12" s="4"/>
      <c r="O12" s="4"/>
      <c r="P12" s="4"/>
      <c r="Q12" s="4"/>
      <c r="R12" s="4"/>
      <c r="S12" s="4"/>
      <c r="T12" s="4">
        <v>188.61</v>
      </c>
      <c r="U12" s="4"/>
      <c r="V12" s="4"/>
      <c r="W12" s="4"/>
      <c r="X12" s="4"/>
      <c r="Y12" s="4"/>
      <c r="Z12" s="4"/>
      <c r="AA12" s="4">
        <f t="shared" si="3"/>
        <v>188.61</v>
      </c>
      <c r="AB12" s="4"/>
      <c r="AC12" s="4"/>
      <c r="AD12" s="32"/>
      <c r="AE12" s="4">
        <f t="shared" si="4"/>
        <v>4631.5300000000007</v>
      </c>
      <c r="AF12" s="32">
        <f t="shared" si="1"/>
        <v>268.73</v>
      </c>
    </row>
    <row r="13" spans="1:32" x14ac:dyDescent="0.3">
      <c r="A13" t="s">
        <v>122</v>
      </c>
      <c r="B13" t="s">
        <v>52</v>
      </c>
      <c r="C13" t="s">
        <v>101</v>
      </c>
      <c r="D13" t="s">
        <v>123</v>
      </c>
      <c r="E13" s="31"/>
      <c r="F13" s="4">
        <v>44.4</v>
      </c>
      <c r="G13" s="31"/>
      <c r="H13" s="4"/>
      <c r="I13" s="4"/>
      <c r="J13" s="4"/>
      <c r="K13" s="4"/>
      <c r="L13" s="58">
        <f t="shared" si="5"/>
        <v>0</v>
      </c>
      <c r="M13" s="4">
        <v>44.4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>
        <f t="shared" si="3"/>
        <v>44.4</v>
      </c>
      <c r="AB13" s="4"/>
      <c r="AC13" s="4"/>
      <c r="AD13" s="32"/>
      <c r="AE13" s="4">
        <f t="shared" si="4"/>
        <v>4587.130000000001</v>
      </c>
      <c r="AF13" s="32">
        <f t="shared" si="1"/>
        <v>268.73</v>
      </c>
    </row>
    <row r="14" spans="1:32" x14ac:dyDescent="0.3">
      <c r="B14" t="s">
        <v>92</v>
      </c>
      <c r="C14" t="s">
        <v>101</v>
      </c>
      <c r="D14" t="s">
        <v>124</v>
      </c>
      <c r="E14" s="31"/>
      <c r="F14" s="4">
        <v>100.64</v>
      </c>
      <c r="G14" s="31"/>
      <c r="H14" s="4"/>
      <c r="I14" s="4"/>
      <c r="J14" s="4"/>
      <c r="K14" s="4"/>
      <c r="L14" s="58">
        <f t="shared" si="5"/>
        <v>0</v>
      </c>
      <c r="M14" s="4">
        <v>74.64</v>
      </c>
      <c r="N14" s="4">
        <v>26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>
        <f t="shared" si="3"/>
        <v>100.64</v>
      </c>
      <c r="AB14" s="4"/>
      <c r="AC14" s="4"/>
      <c r="AD14" s="32"/>
      <c r="AE14" s="4">
        <f t="shared" si="4"/>
        <v>4486.4900000000007</v>
      </c>
      <c r="AF14" s="32">
        <f t="shared" si="1"/>
        <v>268.73</v>
      </c>
    </row>
    <row r="15" spans="1:32" x14ac:dyDescent="0.3">
      <c r="B15" t="s">
        <v>125</v>
      </c>
      <c r="C15" t="s">
        <v>101</v>
      </c>
      <c r="D15" t="s">
        <v>126</v>
      </c>
      <c r="E15" s="31"/>
      <c r="F15" s="4">
        <v>120</v>
      </c>
      <c r="G15" s="31"/>
      <c r="H15" s="4"/>
      <c r="I15" s="4"/>
      <c r="J15" s="4"/>
      <c r="K15" s="4"/>
      <c r="L15" s="58">
        <f t="shared" si="5"/>
        <v>0</v>
      </c>
      <c r="M15" s="4"/>
      <c r="N15" s="4"/>
      <c r="O15" s="4"/>
      <c r="P15" s="4"/>
      <c r="Q15" s="4">
        <v>120</v>
      </c>
      <c r="R15" s="4"/>
      <c r="S15" s="4"/>
      <c r="T15" s="4"/>
      <c r="U15" s="4"/>
      <c r="V15" s="4"/>
      <c r="W15" s="4"/>
      <c r="X15" s="4"/>
      <c r="Y15" s="4"/>
      <c r="Z15" s="4"/>
      <c r="AA15" s="4">
        <f t="shared" si="3"/>
        <v>120</v>
      </c>
      <c r="AB15" s="4"/>
      <c r="AC15" s="4"/>
      <c r="AD15" s="32">
        <v>20</v>
      </c>
      <c r="AE15" s="4">
        <f t="shared" si="4"/>
        <v>4366.4900000000007</v>
      </c>
      <c r="AF15" s="32">
        <f t="shared" si="1"/>
        <v>268.73</v>
      </c>
    </row>
    <row r="16" spans="1:32" x14ac:dyDescent="0.3">
      <c r="B16" t="s">
        <v>127</v>
      </c>
      <c r="C16" t="s">
        <v>101</v>
      </c>
      <c r="D16" t="s">
        <v>128</v>
      </c>
      <c r="E16" s="31"/>
      <c r="F16" s="4">
        <v>340</v>
      </c>
      <c r="G16" s="31"/>
      <c r="H16" s="4"/>
      <c r="I16" s="4"/>
      <c r="J16" s="4"/>
      <c r="K16" s="4"/>
      <c r="L16" s="58">
        <f t="shared" si="5"/>
        <v>0</v>
      </c>
      <c r="M16" s="4"/>
      <c r="N16" s="4"/>
      <c r="O16" s="4"/>
      <c r="P16" s="4"/>
      <c r="Q16" s="4">
        <v>340</v>
      </c>
      <c r="R16" s="4"/>
      <c r="S16" s="4"/>
      <c r="T16" s="4"/>
      <c r="U16" s="4"/>
      <c r="V16" s="4"/>
      <c r="W16" s="4"/>
      <c r="X16" s="4"/>
      <c r="Y16" s="4"/>
      <c r="Z16" s="4"/>
      <c r="AA16" s="4">
        <f t="shared" si="3"/>
        <v>340</v>
      </c>
      <c r="AB16" s="4"/>
      <c r="AC16" s="4"/>
      <c r="AD16" s="32"/>
      <c r="AE16" s="4">
        <f t="shared" si="4"/>
        <v>4026.4900000000007</v>
      </c>
      <c r="AF16" s="32">
        <f t="shared" si="1"/>
        <v>268.73</v>
      </c>
    </row>
    <row r="17" spans="1:32" x14ac:dyDescent="0.3">
      <c r="E17" s="31"/>
      <c r="F17" s="32"/>
      <c r="G17" s="4"/>
      <c r="H17" s="4"/>
      <c r="I17" s="4"/>
      <c r="J17" s="4"/>
      <c r="K17" s="4"/>
      <c r="L17" s="58">
        <f t="shared" si="5"/>
        <v>0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>
        <f t="shared" si="3"/>
        <v>0</v>
      </c>
      <c r="AB17" s="4"/>
      <c r="AC17" s="4"/>
      <c r="AD17" s="32"/>
      <c r="AE17" s="4">
        <f t="shared" si="4"/>
        <v>4026.4900000000007</v>
      </c>
      <c r="AF17" s="32">
        <f t="shared" si="1"/>
        <v>268.73</v>
      </c>
    </row>
    <row r="18" spans="1:32" x14ac:dyDescent="0.3">
      <c r="E18" s="31"/>
      <c r="F18" s="32"/>
      <c r="G18" s="4"/>
      <c r="H18" s="4"/>
      <c r="I18" s="4"/>
      <c r="J18" s="4"/>
      <c r="K18" s="4"/>
      <c r="L18" s="58">
        <f t="shared" si="5"/>
        <v>0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>
        <f t="shared" si="3"/>
        <v>0</v>
      </c>
      <c r="AB18" s="4"/>
      <c r="AC18" s="4"/>
      <c r="AD18" s="32"/>
      <c r="AE18" s="4">
        <f t="shared" si="4"/>
        <v>4026.4900000000007</v>
      </c>
      <c r="AF18" s="32">
        <f t="shared" si="1"/>
        <v>268.73</v>
      </c>
    </row>
    <row r="19" spans="1:32" x14ac:dyDescent="0.3">
      <c r="A19" t="s">
        <v>131</v>
      </c>
      <c r="B19" t="s">
        <v>52</v>
      </c>
      <c r="C19" t="s">
        <v>132</v>
      </c>
      <c r="D19" t="s">
        <v>134</v>
      </c>
      <c r="E19" s="31"/>
      <c r="F19" s="32">
        <v>23.8</v>
      </c>
      <c r="G19" s="4"/>
      <c r="H19" s="4"/>
      <c r="I19" s="4"/>
      <c r="J19" s="4"/>
      <c r="K19" s="4"/>
      <c r="L19" s="58"/>
      <c r="M19" s="4">
        <v>23.8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>
        <f t="shared" si="3"/>
        <v>23.8</v>
      </c>
      <c r="AB19" s="4"/>
      <c r="AC19" s="4"/>
      <c r="AD19" s="32"/>
      <c r="AE19" s="4">
        <f t="shared" si="4"/>
        <v>4002.6900000000005</v>
      </c>
      <c r="AF19" s="32">
        <f t="shared" si="1"/>
        <v>268.73</v>
      </c>
    </row>
    <row r="20" spans="1:32" x14ac:dyDescent="0.3">
      <c r="A20" t="s">
        <v>129</v>
      </c>
      <c r="B20" t="s">
        <v>130</v>
      </c>
      <c r="E20" s="31"/>
      <c r="F20" s="32"/>
      <c r="G20" s="4"/>
      <c r="H20" s="4"/>
      <c r="I20" s="4"/>
      <c r="J20" s="4"/>
      <c r="K20" s="4"/>
      <c r="L20" s="55">
        <f t="shared" si="5"/>
        <v>0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>
        <f t="shared" si="3"/>
        <v>0</v>
      </c>
      <c r="AB20" s="4"/>
      <c r="AC20" s="4"/>
      <c r="AD20" s="32"/>
      <c r="AE20" s="4">
        <f t="shared" si="4"/>
        <v>4002.6900000000005</v>
      </c>
      <c r="AF20" s="32">
        <f t="shared" si="1"/>
        <v>268.73</v>
      </c>
    </row>
    <row r="21" spans="1:32" x14ac:dyDescent="0.3">
      <c r="A21" t="s">
        <v>133</v>
      </c>
      <c r="B21" t="s">
        <v>92</v>
      </c>
      <c r="C21" t="s">
        <v>132</v>
      </c>
      <c r="D21" t="s">
        <v>135</v>
      </c>
      <c r="E21" s="31"/>
      <c r="F21" s="32">
        <v>121.24</v>
      </c>
      <c r="G21" s="4"/>
      <c r="H21" s="4"/>
      <c r="I21" s="4"/>
      <c r="J21" s="4"/>
      <c r="K21" s="4"/>
      <c r="L21" s="55">
        <f t="shared" si="5"/>
        <v>0</v>
      </c>
      <c r="M21" s="4">
        <v>95.24</v>
      </c>
      <c r="N21" s="4">
        <v>26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>
        <f t="shared" si="3"/>
        <v>121.24</v>
      </c>
      <c r="AB21" s="4"/>
      <c r="AC21" s="4"/>
      <c r="AD21" s="32"/>
      <c r="AE21" s="4">
        <f t="shared" si="4"/>
        <v>3881.4500000000007</v>
      </c>
      <c r="AF21" s="32">
        <f t="shared" si="1"/>
        <v>268.73</v>
      </c>
    </row>
    <row r="22" spans="1:32" x14ac:dyDescent="0.3">
      <c r="A22" t="s">
        <v>137</v>
      </c>
      <c r="B22" t="s">
        <v>130</v>
      </c>
      <c r="C22" t="s">
        <v>65</v>
      </c>
      <c r="E22" s="31">
        <v>1.23</v>
      </c>
      <c r="F22" s="32"/>
      <c r="G22" s="4"/>
      <c r="H22" s="4"/>
      <c r="I22" s="4"/>
      <c r="J22" s="4"/>
      <c r="K22" s="4">
        <v>1.23</v>
      </c>
      <c r="L22" s="55">
        <f t="shared" si="5"/>
        <v>1.23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>
        <f t="shared" si="3"/>
        <v>0</v>
      </c>
      <c r="AB22" s="4"/>
      <c r="AC22" s="4"/>
      <c r="AD22" s="32"/>
      <c r="AE22" s="72">
        <f t="shared" si="4"/>
        <v>3881.4500000000007</v>
      </c>
      <c r="AF22" s="73">
        <f t="shared" si="1"/>
        <v>269.96000000000004</v>
      </c>
    </row>
    <row r="23" spans="1:32" x14ac:dyDescent="0.3">
      <c r="A23" t="s">
        <v>138</v>
      </c>
      <c r="B23" t="s">
        <v>139</v>
      </c>
      <c r="C23" t="s">
        <v>132</v>
      </c>
      <c r="D23" t="s">
        <v>145</v>
      </c>
      <c r="E23" s="31"/>
      <c r="F23" s="32">
        <v>18</v>
      </c>
      <c r="G23" s="4"/>
      <c r="H23" s="4"/>
      <c r="I23" s="4"/>
      <c r="J23" s="4"/>
      <c r="K23" s="4"/>
      <c r="L23" s="55">
        <f t="shared" si="5"/>
        <v>0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>
        <v>18</v>
      </c>
      <c r="AA23" s="4">
        <f t="shared" si="3"/>
        <v>18</v>
      </c>
      <c r="AB23" s="4"/>
      <c r="AC23" s="4"/>
      <c r="AD23" s="32"/>
      <c r="AE23" s="72">
        <f t="shared" si="4"/>
        <v>3863.4500000000007</v>
      </c>
      <c r="AF23" s="73">
        <f t="shared" si="1"/>
        <v>269.96000000000004</v>
      </c>
    </row>
    <row r="24" spans="1:32" x14ac:dyDescent="0.3">
      <c r="A24" t="s">
        <v>140</v>
      </c>
      <c r="B24" t="s">
        <v>141</v>
      </c>
      <c r="C24" t="s">
        <v>132</v>
      </c>
      <c r="D24" t="s">
        <v>146</v>
      </c>
      <c r="E24" s="31"/>
      <c r="F24" s="32">
        <v>348.59</v>
      </c>
      <c r="G24" s="4"/>
      <c r="H24" s="4"/>
      <c r="I24" s="4"/>
      <c r="J24" s="4"/>
      <c r="K24" s="4"/>
      <c r="L24" s="55"/>
      <c r="M24" s="4"/>
      <c r="N24" s="4"/>
      <c r="O24" s="67"/>
      <c r="P24" s="4"/>
      <c r="Q24" s="4"/>
      <c r="R24" s="4">
        <v>348.59</v>
      </c>
      <c r="S24" s="4"/>
      <c r="T24" s="4"/>
      <c r="U24" s="4"/>
      <c r="V24" s="4"/>
      <c r="W24" s="4"/>
      <c r="X24" s="4"/>
      <c r="Y24" s="4"/>
      <c r="Z24" s="4"/>
      <c r="AA24" s="4">
        <f t="shared" si="3"/>
        <v>348.59</v>
      </c>
      <c r="AB24" s="4"/>
      <c r="AC24" s="67"/>
      <c r="AD24" s="32"/>
      <c r="AE24" s="72">
        <f t="shared" si="4"/>
        <v>3514.8600000000006</v>
      </c>
      <c r="AF24" s="73">
        <f t="shared" si="1"/>
        <v>269.96000000000004</v>
      </c>
    </row>
    <row r="25" spans="1:32" x14ac:dyDescent="0.3">
      <c r="A25" t="s">
        <v>142</v>
      </c>
      <c r="B25" t="s">
        <v>143</v>
      </c>
      <c r="C25" t="s">
        <v>132</v>
      </c>
      <c r="D25" t="s">
        <v>147</v>
      </c>
      <c r="E25" s="31"/>
      <c r="F25" s="32">
        <v>36</v>
      </c>
      <c r="G25" s="4"/>
      <c r="H25" s="4"/>
      <c r="I25" s="4"/>
      <c r="J25" s="4"/>
      <c r="K25" s="4"/>
      <c r="L25" s="55">
        <f t="shared" si="5"/>
        <v>0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>
        <v>36</v>
      </c>
      <c r="AA25" s="4">
        <f t="shared" si="3"/>
        <v>36</v>
      </c>
      <c r="AB25" s="4"/>
      <c r="AC25" s="4"/>
      <c r="AD25" s="32"/>
      <c r="AE25" s="72">
        <f t="shared" si="4"/>
        <v>3478.8600000000006</v>
      </c>
      <c r="AF25" s="73">
        <f t="shared" si="1"/>
        <v>269.96000000000004</v>
      </c>
    </row>
    <row r="26" spans="1:32" x14ac:dyDescent="0.3">
      <c r="A26" t="s">
        <v>144</v>
      </c>
      <c r="B26" t="s">
        <v>92</v>
      </c>
      <c r="C26" t="s">
        <v>132</v>
      </c>
      <c r="D26" t="s">
        <v>148</v>
      </c>
      <c r="E26" s="31"/>
      <c r="F26" s="32">
        <v>121.24</v>
      </c>
      <c r="G26" s="4"/>
      <c r="H26" s="4"/>
      <c r="I26" s="4"/>
      <c r="J26" s="4"/>
      <c r="K26" s="4"/>
      <c r="L26" s="55">
        <f t="shared" si="5"/>
        <v>0</v>
      </c>
      <c r="M26" s="4">
        <v>95.24</v>
      </c>
      <c r="N26" s="4">
        <v>26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>
        <f t="shared" si="3"/>
        <v>121.24</v>
      </c>
      <c r="AB26" s="4"/>
      <c r="AC26" s="4"/>
      <c r="AD26" s="32"/>
      <c r="AE26" s="72">
        <f t="shared" si="4"/>
        <v>3357.6200000000008</v>
      </c>
      <c r="AF26" s="73">
        <f t="shared" si="1"/>
        <v>269.96000000000004</v>
      </c>
    </row>
    <row r="27" spans="1:32" x14ac:dyDescent="0.3">
      <c r="B27" t="s">
        <v>52</v>
      </c>
      <c r="C27" t="s">
        <v>132</v>
      </c>
      <c r="D27" t="s">
        <v>149</v>
      </c>
      <c r="E27" s="31"/>
      <c r="F27" s="32">
        <v>23.8</v>
      </c>
      <c r="G27" s="4"/>
      <c r="H27" s="4"/>
      <c r="I27" s="4"/>
      <c r="J27" s="4"/>
      <c r="K27" s="4"/>
      <c r="L27" s="55">
        <f t="shared" si="5"/>
        <v>0</v>
      </c>
      <c r="M27" s="4">
        <v>23.8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>
        <f t="shared" si="3"/>
        <v>23.8</v>
      </c>
      <c r="AB27" s="4"/>
      <c r="AC27" s="4"/>
      <c r="AD27" s="32"/>
      <c r="AE27" s="72">
        <f t="shared" si="4"/>
        <v>3333.8200000000006</v>
      </c>
      <c r="AF27" s="73">
        <f t="shared" si="1"/>
        <v>269.96000000000004</v>
      </c>
    </row>
    <row r="28" spans="1:32" x14ac:dyDescent="0.3">
      <c r="A28" t="s">
        <v>152</v>
      </c>
      <c r="B28" t="s">
        <v>92</v>
      </c>
      <c r="C28" t="s">
        <v>132</v>
      </c>
      <c r="D28" t="s">
        <v>153</v>
      </c>
      <c r="E28" s="31"/>
      <c r="F28" s="32">
        <v>121.24</v>
      </c>
      <c r="G28" s="4"/>
      <c r="H28" s="4"/>
      <c r="I28" s="4"/>
      <c r="J28" s="4"/>
      <c r="K28" s="4"/>
      <c r="L28" s="55">
        <f t="shared" si="5"/>
        <v>0</v>
      </c>
      <c r="M28" s="4">
        <v>95.24</v>
      </c>
      <c r="N28" s="4">
        <v>26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>
        <f t="shared" si="3"/>
        <v>121.24</v>
      </c>
      <c r="AB28" s="4"/>
      <c r="AC28" s="4"/>
      <c r="AD28" s="32"/>
      <c r="AE28" s="70">
        <f t="shared" si="4"/>
        <v>3212.5800000000008</v>
      </c>
      <c r="AF28" s="69">
        <f t="shared" si="1"/>
        <v>269.96000000000004</v>
      </c>
    </row>
    <row r="29" spans="1:32" x14ac:dyDescent="0.3">
      <c r="E29" s="31"/>
      <c r="F29" s="32"/>
      <c r="G29" s="4"/>
      <c r="H29" s="4"/>
      <c r="I29" s="4"/>
      <c r="J29" s="4"/>
      <c r="K29" s="4"/>
      <c r="L29" s="55">
        <f t="shared" si="5"/>
        <v>0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>
        <f t="shared" si="3"/>
        <v>0</v>
      </c>
      <c r="AB29" s="4"/>
      <c r="AC29" s="4"/>
      <c r="AD29" s="32"/>
      <c r="AE29" s="4"/>
      <c r="AF29" s="32"/>
    </row>
    <row r="30" spans="1:32" x14ac:dyDescent="0.3">
      <c r="E30" s="31"/>
      <c r="F30" s="32"/>
      <c r="G30" s="4"/>
      <c r="H30" s="4"/>
      <c r="I30" s="4"/>
      <c r="J30" s="4"/>
      <c r="K30" s="4"/>
      <c r="L30" s="55">
        <f t="shared" si="5"/>
        <v>0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>
        <f t="shared" si="3"/>
        <v>0</v>
      </c>
      <c r="AB30" s="4"/>
      <c r="AC30" s="4"/>
      <c r="AD30" s="32"/>
      <c r="AE30" s="4"/>
      <c r="AF30" s="32"/>
    </row>
    <row r="31" spans="1:32" x14ac:dyDescent="0.3">
      <c r="E31" s="31"/>
      <c r="F31" s="32"/>
      <c r="G31" s="4"/>
      <c r="H31" s="4"/>
      <c r="I31" s="4"/>
      <c r="J31" s="4"/>
      <c r="K31" s="4"/>
      <c r="L31" s="55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>
        <f t="shared" si="3"/>
        <v>0</v>
      </c>
      <c r="AB31" s="4"/>
      <c r="AC31" s="4"/>
      <c r="AD31" s="32"/>
      <c r="AE31" s="4"/>
      <c r="AF31" s="32"/>
    </row>
    <row r="32" spans="1:32" x14ac:dyDescent="0.3">
      <c r="E32" s="31"/>
      <c r="F32" s="32"/>
      <c r="G32" s="4"/>
      <c r="H32" s="4"/>
      <c r="I32" s="4"/>
      <c r="J32" s="4"/>
      <c r="K32" s="4"/>
      <c r="L32" s="55">
        <f t="shared" si="5"/>
        <v>0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>
        <f t="shared" si="3"/>
        <v>0</v>
      </c>
      <c r="AB32" s="4"/>
      <c r="AC32" s="4"/>
      <c r="AD32" s="32"/>
      <c r="AE32" s="4"/>
      <c r="AF32" s="32"/>
    </row>
    <row r="33" spans="5:32" x14ac:dyDescent="0.3">
      <c r="E33" s="31"/>
      <c r="F33" s="32"/>
      <c r="G33" s="4"/>
      <c r="H33" s="4"/>
      <c r="I33" s="4"/>
      <c r="J33" s="4"/>
      <c r="K33" s="4"/>
      <c r="L33" s="55">
        <f t="shared" si="5"/>
        <v>0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>
        <f t="shared" si="3"/>
        <v>0</v>
      </c>
      <c r="AB33" s="4"/>
      <c r="AC33" s="4"/>
      <c r="AD33" s="32"/>
      <c r="AE33" s="4"/>
      <c r="AF33" s="32"/>
    </row>
    <row r="34" spans="5:32" x14ac:dyDescent="0.3">
      <c r="E34" s="31"/>
      <c r="F34" s="32"/>
      <c r="G34" s="4"/>
      <c r="H34" s="4"/>
      <c r="I34" s="4"/>
      <c r="J34" s="4"/>
      <c r="K34" s="4"/>
      <c r="L34" s="55">
        <f t="shared" si="5"/>
        <v>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>
        <f t="shared" si="3"/>
        <v>0</v>
      </c>
      <c r="AB34" s="4"/>
      <c r="AC34" s="4"/>
      <c r="AD34" s="32"/>
      <c r="AE34" s="4"/>
      <c r="AF34" s="32"/>
    </row>
    <row r="35" spans="5:32" x14ac:dyDescent="0.3">
      <c r="E35" s="31"/>
      <c r="F35" s="32"/>
      <c r="G35" s="4"/>
      <c r="H35" s="4"/>
      <c r="I35" s="4"/>
      <c r="J35" s="4"/>
      <c r="K35" s="4"/>
      <c r="L35" s="55">
        <f t="shared" si="5"/>
        <v>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>
        <f t="shared" si="3"/>
        <v>0</v>
      </c>
      <c r="AB35" s="4"/>
      <c r="AC35" s="4"/>
      <c r="AD35" s="32"/>
      <c r="AE35" s="4"/>
      <c r="AF35" s="32"/>
    </row>
    <row r="36" spans="5:32" x14ac:dyDescent="0.3">
      <c r="E36" s="31"/>
      <c r="F36" s="32"/>
      <c r="G36" s="4"/>
      <c r="H36" s="4"/>
      <c r="I36" s="4"/>
      <c r="J36" s="4"/>
      <c r="K36" s="4"/>
      <c r="L36" s="55">
        <f t="shared" si="5"/>
        <v>0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>
        <f t="shared" si="3"/>
        <v>0</v>
      </c>
      <c r="AB36" s="4"/>
      <c r="AC36" s="4"/>
      <c r="AD36" s="32"/>
      <c r="AE36" s="4"/>
      <c r="AF36" s="32"/>
    </row>
    <row r="37" spans="5:32" x14ac:dyDescent="0.3">
      <c r="E37" s="31"/>
      <c r="F37" s="32"/>
      <c r="G37" s="4"/>
      <c r="H37" s="4"/>
      <c r="I37" s="4"/>
      <c r="J37" s="4"/>
      <c r="K37" s="4"/>
      <c r="L37" s="55">
        <f t="shared" si="5"/>
        <v>0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>
        <f t="shared" si="3"/>
        <v>0</v>
      </c>
      <c r="AB37" s="4"/>
      <c r="AC37" s="4"/>
      <c r="AD37" s="32"/>
      <c r="AE37" s="4"/>
      <c r="AF37" s="32"/>
    </row>
    <row r="38" spans="5:32" x14ac:dyDescent="0.3">
      <c r="E38" s="31"/>
      <c r="F38" s="32"/>
      <c r="G38" s="4"/>
      <c r="H38" s="4"/>
      <c r="I38" s="4"/>
      <c r="J38" s="4"/>
      <c r="K38" s="4"/>
      <c r="L38" s="55">
        <f t="shared" si="5"/>
        <v>0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>
        <f t="shared" si="3"/>
        <v>0</v>
      </c>
      <c r="AB38" s="4"/>
      <c r="AC38" s="4"/>
      <c r="AD38" s="32"/>
      <c r="AE38" s="4"/>
      <c r="AF38" s="32"/>
    </row>
    <row r="39" spans="5:32" x14ac:dyDescent="0.3">
      <c r="E39" s="31"/>
      <c r="F39" s="32"/>
      <c r="G39" s="4"/>
      <c r="H39" s="4"/>
      <c r="I39" s="4"/>
      <c r="J39" s="4"/>
      <c r="K39" s="4"/>
      <c r="L39" s="55">
        <f t="shared" si="5"/>
        <v>0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>
        <f t="shared" si="3"/>
        <v>0</v>
      </c>
      <c r="AB39" s="4"/>
      <c r="AC39" s="4"/>
      <c r="AD39" s="32"/>
      <c r="AE39" s="4"/>
      <c r="AF39" s="32"/>
    </row>
    <row r="40" spans="5:32" x14ac:dyDescent="0.3">
      <c r="E40" s="31"/>
      <c r="F40" s="32"/>
      <c r="G40" s="4"/>
      <c r="H40" s="4"/>
      <c r="I40" s="4"/>
      <c r="J40" s="4"/>
      <c r="K40" s="4"/>
      <c r="L40" s="55">
        <f t="shared" si="5"/>
        <v>0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>
        <f t="shared" si="3"/>
        <v>0</v>
      </c>
      <c r="AB40" s="4"/>
      <c r="AC40" s="4"/>
      <c r="AD40" s="32"/>
      <c r="AE40" s="4"/>
      <c r="AF40" s="32"/>
    </row>
    <row r="41" spans="5:32" x14ac:dyDescent="0.3">
      <c r="E41" s="31"/>
      <c r="F41" s="32"/>
      <c r="G41" s="4"/>
      <c r="H41" s="4"/>
      <c r="I41" s="4"/>
      <c r="J41" s="4"/>
      <c r="K41" s="4"/>
      <c r="L41" s="55">
        <f t="shared" si="5"/>
        <v>0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>
        <f t="shared" si="3"/>
        <v>0</v>
      </c>
      <c r="AB41" s="4"/>
      <c r="AC41" s="4"/>
      <c r="AD41" s="32"/>
      <c r="AE41" s="4"/>
      <c r="AF41" s="32"/>
    </row>
    <row r="42" spans="5:32" x14ac:dyDescent="0.3">
      <c r="E42" s="31"/>
      <c r="F42" s="32"/>
      <c r="G42" s="4"/>
      <c r="H42" s="4"/>
      <c r="I42" s="4"/>
      <c r="J42" s="4"/>
      <c r="K42" s="4"/>
      <c r="L42" s="55">
        <f t="shared" si="5"/>
        <v>0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>
        <f t="shared" si="3"/>
        <v>0</v>
      </c>
      <c r="AB42" s="4"/>
      <c r="AC42" s="4"/>
      <c r="AD42" s="32"/>
      <c r="AE42" s="4"/>
      <c r="AF42" s="32"/>
    </row>
    <row r="43" spans="5:32" x14ac:dyDescent="0.3">
      <c r="E43" s="31"/>
      <c r="F43" s="32"/>
      <c r="G43" s="4"/>
      <c r="H43" s="4"/>
      <c r="I43" s="4"/>
      <c r="J43" s="4"/>
      <c r="K43" s="4"/>
      <c r="L43" s="55">
        <f t="shared" si="5"/>
        <v>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>
        <f t="shared" si="3"/>
        <v>0</v>
      </c>
      <c r="AB43" s="4"/>
      <c r="AC43" s="4"/>
      <c r="AD43" s="32"/>
      <c r="AE43" s="4"/>
      <c r="AF43" s="32"/>
    </row>
    <row r="44" spans="5:32" x14ac:dyDescent="0.3">
      <c r="E44" s="31"/>
      <c r="F44" s="32"/>
      <c r="G44" s="4"/>
      <c r="H44" s="4"/>
      <c r="I44" s="4"/>
      <c r="J44" s="4"/>
      <c r="K44" s="4"/>
      <c r="L44" s="55">
        <f t="shared" si="5"/>
        <v>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>
        <f t="shared" si="3"/>
        <v>0</v>
      </c>
      <c r="AB44" s="4"/>
      <c r="AC44" s="4"/>
      <c r="AD44" s="32"/>
      <c r="AE44" s="4"/>
      <c r="AF44" s="32"/>
    </row>
    <row r="45" spans="5:32" x14ac:dyDescent="0.3">
      <c r="E45" s="31"/>
      <c r="F45" s="32"/>
      <c r="G45" s="4"/>
      <c r="H45" s="4"/>
      <c r="I45" s="4"/>
      <c r="J45" s="4"/>
      <c r="K45" s="4"/>
      <c r="L45" s="58">
        <f t="shared" si="5"/>
        <v>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>
        <f t="shared" si="3"/>
        <v>0</v>
      </c>
      <c r="AB45" s="4"/>
      <c r="AC45" s="4"/>
      <c r="AD45" s="32"/>
      <c r="AE45" s="4"/>
      <c r="AF45" s="32"/>
    </row>
    <row r="46" spans="5:32" x14ac:dyDescent="0.3">
      <c r="E46" s="31"/>
      <c r="F46" s="32"/>
      <c r="G46" s="4"/>
      <c r="H46" s="4"/>
      <c r="I46" s="4"/>
      <c r="J46" s="4"/>
      <c r="K46" s="4"/>
      <c r="L46" s="58">
        <f t="shared" si="5"/>
        <v>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>
        <f t="shared" si="3"/>
        <v>0</v>
      </c>
      <c r="AB46" s="4"/>
      <c r="AC46" s="4"/>
      <c r="AD46" s="32"/>
      <c r="AE46" s="4"/>
      <c r="AF46" s="32"/>
    </row>
    <row r="47" spans="5:32" x14ac:dyDescent="0.3">
      <c r="E47" s="31"/>
      <c r="F47" s="32"/>
      <c r="G47" s="4"/>
      <c r="H47" s="4"/>
      <c r="I47" s="4"/>
      <c r="J47" s="4"/>
      <c r="K47" s="4"/>
      <c r="L47" s="58">
        <f t="shared" si="5"/>
        <v>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>
        <f t="shared" si="3"/>
        <v>0</v>
      </c>
      <c r="AB47" s="4"/>
      <c r="AC47" s="4"/>
      <c r="AD47" s="32"/>
      <c r="AE47" s="4"/>
      <c r="AF47" s="32"/>
    </row>
    <row r="48" spans="5:32" x14ac:dyDescent="0.3">
      <c r="E48" s="31"/>
      <c r="F48" s="32"/>
      <c r="G48" s="4"/>
      <c r="H48" s="4"/>
      <c r="I48" s="4"/>
      <c r="J48" s="4"/>
      <c r="K48" s="4"/>
      <c r="L48" s="58">
        <f t="shared" si="5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>
        <f t="shared" si="3"/>
        <v>0</v>
      </c>
      <c r="AB48" s="4"/>
      <c r="AC48" s="4"/>
      <c r="AD48" s="32"/>
      <c r="AE48" s="4"/>
      <c r="AF48" s="32"/>
    </row>
    <row r="49" spans="5:32" x14ac:dyDescent="0.3">
      <c r="E49" s="31"/>
      <c r="F49" s="32"/>
      <c r="G49" s="4"/>
      <c r="H49" s="4"/>
      <c r="I49" s="4"/>
      <c r="J49" s="4"/>
      <c r="K49" s="4"/>
      <c r="L49" s="58">
        <f t="shared" si="5"/>
        <v>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>
        <f t="shared" si="3"/>
        <v>0</v>
      </c>
      <c r="AB49" s="4"/>
      <c r="AC49" s="4"/>
      <c r="AD49" s="32"/>
      <c r="AE49" s="4"/>
      <c r="AF49" s="32"/>
    </row>
    <row r="50" spans="5:32" x14ac:dyDescent="0.3">
      <c r="E50" s="31"/>
      <c r="F50" s="32"/>
      <c r="G50" s="4"/>
      <c r="H50" s="4"/>
      <c r="I50" s="4"/>
      <c r="J50" s="4"/>
      <c r="K50" s="4"/>
      <c r="L50" s="58">
        <f t="shared" si="5"/>
        <v>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>
        <f t="shared" si="3"/>
        <v>0</v>
      </c>
      <c r="AB50" s="4"/>
      <c r="AC50" s="4"/>
      <c r="AD50" s="32"/>
      <c r="AE50" s="4"/>
      <c r="AF50" s="32"/>
    </row>
    <row r="51" spans="5:32" x14ac:dyDescent="0.3">
      <c r="E51" s="31"/>
      <c r="F51" s="32"/>
      <c r="G51" s="4"/>
      <c r="H51" s="4"/>
      <c r="I51" s="4"/>
      <c r="J51" s="4"/>
      <c r="K51" s="4"/>
      <c r="L51" s="58">
        <f t="shared" si="5"/>
        <v>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>
        <f t="shared" si="3"/>
        <v>0</v>
      </c>
      <c r="AB51" s="4"/>
      <c r="AC51" s="4"/>
      <c r="AD51" s="32"/>
      <c r="AE51" s="4"/>
      <c r="AF51" s="32"/>
    </row>
    <row r="52" spans="5:32" x14ac:dyDescent="0.3">
      <c r="E52" s="31"/>
      <c r="F52" s="32"/>
      <c r="G52" s="4"/>
      <c r="H52" s="4"/>
      <c r="I52" s="4"/>
      <c r="J52" s="4"/>
      <c r="K52" s="4"/>
      <c r="L52" s="58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>
        <f t="shared" si="3"/>
        <v>0</v>
      </c>
      <c r="AB52" s="4"/>
      <c r="AC52" s="4"/>
      <c r="AD52" s="32"/>
      <c r="AE52" s="4"/>
      <c r="AF52" s="32"/>
    </row>
    <row r="53" spans="5:32" x14ac:dyDescent="0.3">
      <c r="E53" s="31"/>
      <c r="F53" s="32"/>
      <c r="G53" s="4"/>
      <c r="H53" s="4"/>
      <c r="I53" s="4"/>
      <c r="J53" s="4"/>
      <c r="K53" s="4"/>
      <c r="L53" s="58">
        <f t="shared" si="5"/>
        <v>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>
        <f t="shared" si="3"/>
        <v>0</v>
      </c>
      <c r="AB53" s="4"/>
      <c r="AC53" s="4"/>
      <c r="AD53" s="32"/>
      <c r="AE53" s="4"/>
      <c r="AF53" s="32"/>
    </row>
    <row r="54" spans="5:32" x14ac:dyDescent="0.3">
      <c r="E54" s="31"/>
      <c r="F54" s="32"/>
      <c r="G54" s="4"/>
      <c r="H54" s="4"/>
      <c r="I54" s="4"/>
      <c r="J54" s="4"/>
      <c r="K54" s="4"/>
      <c r="L54" s="58">
        <f t="shared" si="5"/>
        <v>0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>
        <f t="shared" si="3"/>
        <v>0</v>
      </c>
      <c r="AB54" s="4"/>
      <c r="AC54" s="4"/>
      <c r="AD54" s="32"/>
      <c r="AE54" s="4"/>
      <c r="AF54" s="32"/>
    </row>
    <row r="55" spans="5:32" x14ac:dyDescent="0.3">
      <c r="E55" s="31"/>
      <c r="F55" s="32"/>
      <c r="G55" s="4"/>
      <c r="H55" s="4"/>
      <c r="I55" s="4"/>
      <c r="J55" s="4"/>
      <c r="K55" s="4"/>
      <c r="L55" s="58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32"/>
      <c r="AE55" s="4"/>
      <c r="AF55" s="32"/>
    </row>
    <row r="56" spans="5:32" x14ac:dyDescent="0.3">
      <c r="E56" s="31"/>
      <c r="F56" s="32"/>
      <c r="G56" s="4"/>
      <c r="H56" s="4"/>
      <c r="I56" s="4"/>
      <c r="J56" s="4"/>
      <c r="K56" s="4"/>
      <c r="L56" s="58">
        <f t="shared" si="5"/>
        <v>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>
        <f t="shared" si="3"/>
        <v>0</v>
      </c>
      <c r="AB56" s="4"/>
      <c r="AC56" s="4"/>
      <c r="AD56" s="32"/>
      <c r="AE56" s="4"/>
      <c r="AF56" s="32"/>
    </row>
    <row r="57" spans="5:32" x14ac:dyDescent="0.3">
      <c r="E57" s="31"/>
      <c r="F57" s="32"/>
      <c r="G57" s="4"/>
      <c r="H57" s="4"/>
      <c r="I57" s="4"/>
      <c r="J57" s="4"/>
      <c r="K57" s="4"/>
      <c r="L57" s="58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32"/>
      <c r="AE57" s="31"/>
      <c r="AF57" s="32"/>
    </row>
    <row r="58" spans="5:32" x14ac:dyDescent="0.3">
      <c r="E58" s="31"/>
      <c r="F58" s="32"/>
      <c r="G58" s="4"/>
      <c r="H58" s="4"/>
      <c r="I58" s="4"/>
      <c r="J58" s="4"/>
      <c r="K58" s="4"/>
      <c r="L58" s="58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32"/>
      <c r="AE58" s="31"/>
      <c r="AF58" s="32"/>
    </row>
    <row r="59" spans="5:32" x14ac:dyDescent="0.3">
      <c r="E59" s="31"/>
      <c r="F59" s="32"/>
      <c r="G59" s="4"/>
      <c r="H59" s="4"/>
      <c r="I59" s="4"/>
      <c r="J59" s="4"/>
      <c r="K59" s="4"/>
      <c r="L59" s="58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32"/>
      <c r="AE59" s="31"/>
      <c r="AF59" s="32"/>
    </row>
    <row r="60" spans="5:32" x14ac:dyDescent="0.3">
      <c r="E60" s="31"/>
      <c r="F60" s="32"/>
      <c r="G60" s="4"/>
      <c r="H60" s="4"/>
      <c r="I60" s="4"/>
      <c r="J60" s="4"/>
      <c r="K60" s="4"/>
      <c r="L60" s="58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32"/>
      <c r="AE60" s="31"/>
      <c r="AF60" s="32"/>
    </row>
    <row r="61" spans="5:32" x14ac:dyDescent="0.3">
      <c r="E61" s="31"/>
      <c r="F61" s="32"/>
      <c r="G61" s="4"/>
      <c r="H61" s="4"/>
      <c r="I61" s="4"/>
      <c r="J61" s="4"/>
      <c r="K61" s="4"/>
      <c r="L61" s="58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32"/>
      <c r="AE61" s="31"/>
      <c r="AF61" s="32"/>
    </row>
    <row r="62" spans="5:32" x14ac:dyDescent="0.3">
      <c r="E62" s="31"/>
      <c r="F62" s="32"/>
      <c r="G62" s="4"/>
      <c r="H62" s="4"/>
      <c r="I62" s="4"/>
      <c r="J62" s="4"/>
      <c r="K62" s="4"/>
      <c r="L62" s="58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32"/>
      <c r="AE62" s="31"/>
      <c r="AF62" s="32"/>
    </row>
    <row r="63" spans="5:32" x14ac:dyDescent="0.3">
      <c r="E63" s="31"/>
      <c r="F63" s="32"/>
      <c r="G63" s="4"/>
      <c r="H63" s="4"/>
      <c r="I63" s="4"/>
      <c r="J63" s="4"/>
      <c r="K63" s="4"/>
      <c r="L63" s="58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32"/>
      <c r="AE63" s="31"/>
      <c r="AF63" s="32"/>
    </row>
    <row r="64" spans="5:32" x14ac:dyDescent="0.3">
      <c r="E64" s="28"/>
      <c r="F64" s="32"/>
      <c r="L64" s="58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32"/>
      <c r="AE64" s="31"/>
      <c r="AF64" s="32"/>
    </row>
    <row r="65" spans="5:32" x14ac:dyDescent="0.3">
      <c r="E65" s="28"/>
      <c r="F65" s="29"/>
      <c r="L65" s="58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32"/>
      <c r="AE65" s="63"/>
      <c r="AF65" s="64"/>
    </row>
    <row r="66" spans="5:32" x14ac:dyDescent="0.3">
      <c r="E66" s="28"/>
      <c r="F66" s="29"/>
      <c r="L66" s="55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32"/>
      <c r="AE66" s="63"/>
      <c r="AF66" s="64"/>
    </row>
    <row r="67" spans="5:32" x14ac:dyDescent="0.3">
      <c r="E67" s="28"/>
      <c r="F67" s="29"/>
      <c r="L67" s="55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32"/>
      <c r="AE67" s="63"/>
      <c r="AF67" s="64"/>
    </row>
    <row r="68" spans="5:32" x14ac:dyDescent="0.3">
      <c r="E68" s="31"/>
      <c r="F68" s="32"/>
      <c r="G68" s="4"/>
      <c r="H68" s="4"/>
      <c r="I68" s="4"/>
      <c r="J68" s="4"/>
      <c r="K68" s="4"/>
      <c r="L68" s="55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32"/>
      <c r="AE68" s="63"/>
      <c r="AF68" s="64"/>
    </row>
    <row r="69" spans="5:32" x14ac:dyDescent="0.3">
      <c r="E69" s="31"/>
      <c r="F69" s="32"/>
      <c r="G69" s="4"/>
      <c r="H69" s="4"/>
      <c r="I69" s="4"/>
      <c r="J69" s="4"/>
      <c r="K69" s="4"/>
      <c r="L69" s="55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32"/>
      <c r="AE69" s="63"/>
      <c r="AF69" s="64"/>
    </row>
    <row r="70" spans="5:32" x14ac:dyDescent="0.3">
      <c r="E70" s="31"/>
      <c r="F70" s="32"/>
      <c r="G70" s="4"/>
      <c r="H70" s="4"/>
      <c r="I70" s="4"/>
      <c r="J70" s="4"/>
      <c r="K70" s="4"/>
      <c r="L70" s="55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32"/>
      <c r="AE70" s="63"/>
      <c r="AF70" s="64"/>
    </row>
    <row r="71" spans="5:32" x14ac:dyDescent="0.3">
      <c r="E71" s="31"/>
      <c r="F71" s="32"/>
      <c r="G71" s="4"/>
      <c r="H71" s="4"/>
      <c r="I71" s="4"/>
      <c r="J71" s="4"/>
      <c r="K71" s="4"/>
      <c r="L71" s="55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32"/>
      <c r="AE71" s="63"/>
      <c r="AF71" s="64"/>
    </row>
    <row r="72" spans="5:32" x14ac:dyDescent="0.3">
      <c r="E72" s="31"/>
      <c r="F72" s="32"/>
      <c r="G72" s="4"/>
      <c r="H72" s="4"/>
      <c r="I72" s="4"/>
      <c r="J72" s="4"/>
      <c r="K72" s="4"/>
      <c r="L72" s="55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32"/>
      <c r="AE72" s="63"/>
      <c r="AF72" s="64"/>
    </row>
    <row r="73" spans="5:32" x14ac:dyDescent="0.3">
      <c r="E73" s="31"/>
      <c r="F73" s="32"/>
      <c r="G73" s="4"/>
      <c r="H73" s="4"/>
      <c r="I73" s="4"/>
      <c r="J73" s="4"/>
      <c r="K73" s="4"/>
      <c r="L73" s="55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32"/>
      <c r="AE73" s="63"/>
      <c r="AF73" s="64"/>
    </row>
    <row r="74" spans="5:32" x14ac:dyDescent="0.3">
      <c r="E74" s="31"/>
      <c r="F74" s="32"/>
      <c r="G74" s="4"/>
      <c r="H74" s="4"/>
      <c r="I74" s="4"/>
      <c r="J74" s="4"/>
      <c r="K74" s="32"/>
      <c r="L74" s="55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32"/>
      <c r="AE74" s="63"/>
      <c r="AF74" s="64"/>
    </row>
    <row r="75" spans="5:32" x14ac:dyDescent="0.3">
      <c r="E75" s="31"/>
      <c r="F75" s="32"/>
      <c r="G75" s="4"/>
      <c r="H75" s="4"/>
      <c r="I75" s="4"/>
      <c r="J75" s="4"/>
      <c r="K75" s="32"/>
      <c r="L75" s="55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32"/>
      <c r="AE75" s="63"/>
      <c r="AF75" s="64"/>
    </row>
    <row r="76" spans="5:32" x14ac:dyDescent="0.3">
      <c r="E76" s="31"/>
      <c r="F76" s="32"/>
      <c r="G76" s="4"/>
      <c r="H76" s="4"/>
      <c r="I76" s="4"/>
      <c r="J76" s="4"/>
      <c r="K76" s="32"/>
      <c r="L76" s="55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32"/>
      <c r="AE76" s="63"/>
      <c r="AF76" s="64"/>
    </row>
    <row r="77" spans="5:32" x14ac:dyDescent="0.3">
      <c r="E77" s="31"/>
      <c r="F77" s="32"/>
      <c r="G77" s="4"/>
      <c r="H77" s="4"/>
      <c r="I77" s="4"/>
      <c r="J77" s="4"/>
      <c r="K77" s="32"/>
      <c r="L77" s="58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32"/>
      <c r="AE77" s="63"/>
      <c r="AF77" s="64"/>
    </row>
    <row r="78" spans="5:32" x14ac:dyDescent="0.3">
      <c r="E78" s="31"/>
      <c r="F78" s="32"/>
      <c r="G78" s="4"/>
      <c r="H78" s="4"/>
      <c r="I78" s="4"/>
      <c r="J78" s="4"/>
      <c r="K78" s="32"/>
      <c r="L78" s="55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32"/>
      <c r="AE78" s="63"/>
      <c r="AF78" s="64"/>
    </row>
    <row r="79" spans="5:32" x14ac:dyDescent="0.3">
      <c r="E79" s="31"/>
      <c r="F79" s="32"/>
      <c r="G79" s="4"/>
      <c r="H79" s="4"/>
      <c r="I79" s="4"/>
      <c r="J79" s="4"/>
      <c r="K79" s="32"/>
      <c r="L79" s="55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32"/>
      <c r="AE79" s="63"/>
      <c r="AF79" s="64"/>
    </row>
    <row r="80" spans="5:32" x14ac:dyDescent="0.3">
      <c r="E80" s="31"/>
      <c r="F80" s="32"/>
      <c r="G80" s="4"/>
      <c r="H80" s="4"/>
      <c r="I80" s="4"/>
      <c r="J80" s="4"/>
      <c r="K80" s="32"/>
      <c r="L80" s="55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32"/>
      <c r="AE80" s="63"/>
      <c r="AF80" s="64"/>
    </row>
    <row r="81" spans="5:32" x14ac:dyDescent="0.3">
      <c r="E81" s="31"/>
      <c r="F81" s="32"/>
      <c r="G81" s="4"/>
      <c r="H81" s="4"/>
      <c r="I81" s="4"/>
      <c r="J81" s="4"/>
      <c r="K81" s="32"/>
      <c r="L81" s="55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32"/>
      <c r="AE81" s="63"/>
      <c r="AF81" s="64"/>
    </row>
    <row r="82" spans="5:32" x14ac:dyDescent="0.3">
      <c r="E82" s="31"/>
      <c r="F82" s="32"/>
      <c r="G82" s="4"/>
      <c r="H82" s="4"/>
      <c r="I82" s="4"/>
      <c r="J82" s="4"/>
      <c r="K82" s="32"/>
      <c r="L82" s="55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32"/>
      <c r="AE82" s="63"/>
      <c r="AF82" s="64"/>
    </row>
    <row r="83" spans="5:32" x14ac:dyDescent="0.3">
      <c r="E83" s="31"/>
      <c r="F83" s="32"/>
      <c r="G83" s="4"/>
      <c r="H83" s="4"/>
      <c r="I83" s="4"/>
      <c r="J83" s="4"/>
      <c r="K83" s="32"/>
      <c r="L83" s="55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32"/>
      <c r="AE83" s="63"/>
      <c r="AF83" s="64"/>
    </row>
    <row r="84" spans="5:32" x14ac:dyDescent="0.3">
      <c r="E84" s="31"/>
      <c r="F84" s="32"/>
      <c r="G84" s="4"/>
      <c r="H84" s="4"/>
      <c r="I84" s="4"/>
      <c r="J84" s="4"/>
      <c r="K84" s="32"/>
      <c r="L84" s="55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32"/>
      <c r="AE84" s="63"/>
      <c r="AF84" s="64"/>
    </row>
    <row r="85" spans="5:32" x14ac:dyDescent="0.3">
      <c r="E85" s="31"/>
      <c r="F85" s="32"/>
      <c r="G85" s="4"/>
      <c r="H85" s="4"/>
      <c r="I85" s="4"/>
      <c r="J85" s="4"/>
      <c r="K85" s="32"/>
      <c r="L85" s="55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32"/>
      <c r="AE85" s="65"/>
      <c r="AF85" s="66"/>
    </row>
    <row r="86" spans="5:32" x14ac:dyDescent="0.3">
      <c r="E86" s="31"/>
      <c r="F86" s="32"/>
      <c r="G86" s="4"/>
      <c r="H86" s="4"/>
      <c r="I86" s="4"/>
      <c r="J86" s="4"/>
      <c r="K86" s="32"/>
      <c r="L86" s="55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32"/>
      <c r="AE86" s="31"/>
      <c r="AF86" s="32"/>
    </row>
    <row r="87" spans="5:32" x14ac:dyDescent="0.3">
      <c r="E87" s="31"/>
      <c r="F87" s="32"/>
      <c r="G87" s="4"/>
      <c r="H87" s="4"/>
      <c r="I87" s="4"/>
      <c r="J87" s="4"/>
      <c r="K87" s="32"/>
      <c r="L87" s="55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32"/>
      <c r="AE87" s="31"/>
      <c r="AF87" s="32"/>
    </row>
    <row r="88" spans="5:32" x14ac:dyDescent="0.3">
      <c r="E88" s="31"/>
      <c r="F88" s="32"/>
      <c r="G88" s="4"/>
      <c r="H88" s="4"/>
      <c r="I88" s="4"/>
      <c r="J88" s="4"/>
      <c r="K88" s="32"/>
      <c r="L88" s="55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32"/>
      <c r="AE88" s="31"/>
      <c r="AF88" s="32"/>
    </row>
    <row r="89" spans="5:32" x14ac:dyDescent="0.3">
      <c r="E89" s="31"/>
      <c r="F89" s="32"/>
      <c r="G89" s="4"/>
      <c r="H89" s="4"/>
      <c r="I89" s="4"/>
      <c r="J89" s="4"/>
      <c r="K89" s="32"/>
      <c r="L89" s="58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32"/>
      <c r="AE89" s="31"/>
      <c r="AF89" s="32"/>
    </row>
    <row r="90" spans="5:32" x14ac:dyDescent="0.3">
      <c r="E90" s="31"/>
      <c r="F90" s="32"/>
      <c r="G90" s="4"/>
      <c r="H90" s="4"/>
      <c r="I90" s="4"/>
      <c r="J90" s="4"/>
      <c r="K90" s="4"/>
      <c r="L90" s="58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32"/>
      <c r="AE90" s="31"/>
      <c r="AF90" s="32"/>
    </row>
    <row r="91" spans="5:32" x14ac:dyDescent="0.3">
      <c r="E91" s="31"/>
      <c r="F91" s="32"/>
      <c r="G91" s="4"/>
      <c r="H91" s="4"/>
      <c r="I91" s="4"/>
      <c r="J91" s="4"/>
      <c r="K91" s="4"/>
      <c r="L91" s="58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32"/>
      <c r="AE91" s="31"/>
      <c r="AF91" s="32"/>
    </row>
    <row r="92" spans="5:32" x14ac:dyDescent="0.3">
      <c r="E92" s="31"/>
      <c r="F92" s="32"/>
      <c r="G92" s="4"/>
      <c r="H92" s="4"/>
      <c r="I92" s="4"/>
      <c r="J92" s="4"/>
      <c r="K92" s="4"/>
      <c r="L92" s="58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32"/>
      <c r="AE92" s="31"/>
      <c r="AF92" s="32"/>
    </row>
    <row r="93" spans="5:32" x14ac:dyDescent="0.3">
      <c r="E93" s="31"/>
      <c r="F93" s="32"/>
      <c r="G93" s="4"/>
      <c r="H93" s="4"/>
      <c r="I93" s="4"/>
      <c r="J93" s="4"/>
      <c r="K93" s="4"/>
      <c r="L93" s="58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32"/>
      <c r="AE93" s="31"/>
      <c r="AF93" s="32"/>
    </row>
    <row r="94" spans="5:32" x14ac:dyDescent="0.3">
      <c r="E94" s="31"/>
      <c r="F94" s="32"/>
      <c r="G94" s="4"/>
      <c r="H94" s="4"/>
      <c r="I94" s="4"/>
      <c r="J94" s="4"/>
      <c r="K94" s="4"/>
      <c r="L94" s="55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32"/>
      <c r="AE94" s="31"/>
      <c r="AF94" s="32"/>
    </row>
    <row r="95" spans="5:32" x14ac:dyDescent="0.3">
      <c r="E95" s="31"/>
      <c r="F95" s="32"/>
      <c r="G95" s="4"/>
      <c r="H95" s="4"/>
      <c r="I95" s="4"/>
      <c r="J95" s="4"/>
      <c r="K95" s="4"/>
      <c r="L95" s="55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32"/>
      <c r="AE95" s="31"/>
      <c r="AF95" s="32"/>
    </row>
    <row r="96" spans="5:32" x14ac:dyDescent="0.3">
      <c r="E96" s="31"/>
      <c r="F96" s="59"/>
      <c r="G96" s="4"/>
      <c r="H96" s="4"/>
      <c r="I96" s="4"/>
      <c r="J96" s="4"/>
      <c r="K96" s="4"/>
      <c r="L96" s="55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32"/>
      <c r="AE96" s="61"/>
      <c r="AF96" s="62"/>
    </row>
    <row r="97" spans="3:32" x14ac:dyDescent="0.3">
      <c r="C97" s="3" t="s">
        <v>8</v>
      </c>
      <c r="E97" s="30">
        <f>SUM(E6:E96)</f>
        <v>4918.3599999999997</v>
      </c>
      <c r="F97" s="30">
        <f>SUM(F6:F96)</f>
        <v>1836.28</v>
      </c>
      <c r="G97" s="30">
        <f t="shared" ref="G97:AC97" si="6">SUM(G8:G96)</f>
        <v>4500</v>
      </c>
      <c r="H97" s="30">
        <f t="shared" si="6"/>
        <v>0</v>
      </c>
      <c r="I97" s="30">
        <f t="shared" si="6"/>
        <v>0</v>
      </c>
      <c r="J97" s="30">
        <f t="shared" si="6"/>
        <v>0</v>
      </c>
      <c r="K97" s="30">
        <f t="shared" si="6"/>
        <v>1.23</v>
      </c>
      <c r="L97" s="30">
        <f t="shared" si="6"/>
        <v>4501.2299999999996</v>
      </c>
      <c r="M97" s="30">
        <f>SUM(M6:M96)</f>
        <v>618.55000000000007</v>
      </c>
      <c r="N97" s="30">
        <f t="shared" ref="N97:AA97" si="7">SUM(N6:N96)</f>
        <v>130</v>
      </c>
      <c r="O97" s="30">
        <f t="shared" si="7"/>
        <v>0</v>
      </c>
      <c r="P97" s="30">
        <f t="shared" si="7"/>
        <v>36.53</v>
      </c>
      <c r="Q97" s="30">
        <f t="shared" si="7"/>
        <v>460</v>
      </c>
      <c r="R97" s="30">
        <f t="shared" si="7"/>
        <v>348.59</v>
      </c>
      <c r="S97" s="30">
        <f t="shared" si="7"/>
        <v>0</v>
      </c>
      <c r="T97" s="30">
        <f t="shared" si="7"/>
        <v>188.61</v>
      </c>
      <c r="U97" s="30">
        <f t="shared" si="7"/>
        <v>0</v>
      </c>
      <c r="V97" s="30">
        <f t="shared" si="7"/>
        <v>0</v>
      </c>
      <c r="W97" s="30">
        <f t="shared" si="7"/>
        <v>0</v>
      </c>
      <c r="X97" s="30">
        <f t="shared" si="7"/>
        <v>0</v>
      </c>
      <c r="Y97" s="30">
        <f t="shared" si="7"/>
        <v>0</v>
      </c>
      <c r="Z97" s="30">
        <f t="shared" si="7"/>
        <v>54</v>
      </c>
      <c r="AA97" s="30">
        <f t="shared" si="7"/>
        <v>1836.28</v>
      </c>
      <c r="AB97" s="30">
        <f t="shared" si="6"/>
        <v>0</v>
      </c>
      <c r="AC97" s="30">
        <f t="shared" si="6"/>
        <v>0</v>
      </c>
      <c r="AD97" s="57">
        <f>SUM(AD7:AD96)</f>
        <v>20</v>
      </c>
      <c r="AE97" s="4"/>
      <c r="AF97" s="29"/>
    </row>
    <row r="98" spans="3:32" x14ac:dyDescent="0.3">
      <c r="E98" s="28"/>
      <c r="F98" s="29"/>
      <c r="AD98" s="29"/>
      <c r="AF98" s="29"/>
    </row>
    <row r="99" spans="3:32" ht="15" thickBot="1" x14ac:dyDescent="0.35">
      <c r="C99" s="3" t="s">
        <v>104</v>
      </c>
      <c r="E99" s="54" t="s">
        <v>81</v>
      </c>
      <c r="F99" s="54" t="s">
        <v>81</v>
      </c>
      <c r="G99" s="4">
        <f>Budget!H35</f>
        <v>0</v>
      </c>
      <c r="H99" s="54" t="s">
        <v>81</v>
      </c>
      <c r="I99" s="60"/>
      <c r="J99" s="4">
        <f>Budget!H28</f>
        <v>0</v>
      </c>
      <c r="K99" s="46" t="s">
        <v>81</v>
      </c>
      <c r="L99" s="46" t="s">
        <v>81</v>
      </c>
      <c r="M99" s="4">
        <f>Budget!H6</f>
        <v>1324</v>
      </c>
      <c r="N99" s="4">
        <f>Budget!H7</f>
        <v>312</v>
      </c>
      <c r="O99" s="4" t="e">
        <f>Budget!#REF!</f>
        <v>#REF!</v>
      </c>
      <c r="P99" s="4">
        <f>Budget!H20</f>
        <v>120</v>
      </c>
      <c r="Q99" s="4">
        <f>Budget!H9+Budget!H16</f>
        <v>625</v>
      </c>
      <c r="R99" s="4">
        <f>Budget!H11</f>
        <v>360</v>
      </c>
      <c r="S99" s="4">
        <f>Budget!H23</f>
        <v>0</v>
      </c>
      <c r="T99" s="4">
        <f>Budget!H12+Budget!H13+Budget!H15</f>
        <v>260</v>
      </c>
      <c r="U99" s="4">
        <f>Budget!H18</f>
        <v>1500</v>
      </c>
      <c r="V99" s="4">
        <f>Budget!H10</f>
        <v>250</v>
      </c>
      <c r="W99" s="4">
        <f>Budget!H17</f>
        <v>100</v>
      </c>
      <c r="X99" s="4">
        <f>Budget!I17</f>
        <v>0</v>
      </c>
      <c r="Y99" s="4">
        <f>Budget!H19</f>
        <v>50</v>
      </c>
      <c r="Z99" s="4">
        <f>Budget!H8</f>
        <v>100</v>
      </c>
      <c r="AA99" s="46" t="s">
        <v>81</v>
      </c>
      <c r="AB99" s="46"/>
      <c r="AC99" s="46" t="s">
        <v>81</v>
      </c>
      <c r="AD99" s="47" t="s">
        <v>81</v>
      </c>
      <c r="AF99" s="29"/>
    </row>
    <row r="100" spans="3:32" ht="15" thickTop="1" x14ac:dyDescent="0.3">
      <c r="E100" s="28"/>
      <c r="F100" s="29"/>
      <c r="K100" s="48"/>
      <c r="L100" s="48"/>
      <c r="AA100" s="48"/>
      <c r="AB100" s="48"/>
      <c r="AC100" s="48"/>
      <c r="AD100" s="49"/>
      <c r="AF100" s="29"/>
    </row>
    <row r="101" spans="3:32" ht="15" thickBot="1" x14ac:dyDescent="0.35">
      <c r="C101" s="3" t="s">
        <v>33</v>
      </c>
      <c r="E101" s="54" t="s">
        <v>81</v>
      </c>
      <c r="F101" s="54" t="s">
        <v>81</v>
      </c>
      <c r="G101" s="34">
        <f t="shared" ref="G101:J101" si="8">G97-G99</f>
        <v>4500</v>
      </c>
      <c r="H101" s="54"/>
      <c r="I101" s="54"/>
      <c r="J101" s="34">
        <f t="shared" si="8"/>
        <v>0</v>
      </c>
      <c r="K101" s="50"/>
      <c r="L101" s="50"/>
      <c r="M101" s="53">
        <f>M99-M97</f>
        <v>705.44999999999993</v>
      </c>
      <c r="N101" s="53">
        <f>N99-N97</f>
        <v>182</v>
      </c>
      <c r="O101" s="53" t="e">
        <f t="shared" ref="O101:Z101" si="9">O99-O97</f>
        <v>#REF!</v>
      </c>
      <c r="P101" s="53">
        <f t="shared" si="9"/>
        <v>83.47</v>
      </c>
      <c r="Q101" s="53">
        <f t="shared" si="9"/>
        <v>165</v>
      </c>
      <c r="R101" s="53">
        <f t="shared" si="9"/>
        <v>11.410000000000025</v>
      </c>
      <c r="S101" s="53">
        <f t="shared" si="9"/>
        <v>0</v>
      </c>
      <c r="T101" s="53">
        <f t="shared" si="9"/>
        <v>71.389999999999986</v>
      </c>
      <c r="U101" s="53">
        <f t="shared" si="9"/>
        <v>1500</v>
      </c>
      <c r="V101" s="53">
        <f t="shared" si="9"/>
        <v>250</v>
      </c>
      <c r="W101" s="53">
        <f t="shared" si="9"/>
        <v>100</v>
      </c>
      <c r="X101" s="53">
        <f t="shared" si="9"/>
        <v>0</v>
      </c>
      <c r="Y101" s="53">
        <f t="shared" si="9"/>
        <v>50</v>
      </c>
      <c r="Z101" s="53">
        <f t="shared" si="9"/>
        <v>46</v>
      </c>
      <c r="AA101" s="50"/>
      <c r="AB101" s="50"/>
      <c r="AC101" s="50"/>
      <c r="AD101" s="50"/>
      <c r="AE101" s="44"/>
      <c r="AF101" s="45"/>
    </row>
    <row r="102" spans="3:32" ht="15" thickTop="1" x14ac:dyDescent="0.3"/>
    <row r="104" spans="3:32" x14ac:dyDescent="0.3">
      <c r="C104" s="3" t="s">
        <v>58</v>
      </c>
      <c r="E104" s="4">
        <f>E97-SUM(G97:K97)</f>
        <v>417.13000000000011</v>
      </c>
    </row>
    <row r="105" spans="3:32" x14ac:dyDescent="0.3">
      <c r="C105" s="3" t="s">
        <v>57</v>
      </c>
      <c r="E105" s="4">
        <f>F97-SUM(M97:Z97)</f>
        <v>0</v>
      </c>
    </row>
  </sheetData>
  <pageMargins left="0.7" right="0.7" top="0.75" bottom="0.75" header="0.3" footer="0.3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R35"/>
  <sheetViews>
    <sheetView workbookViewId="0">
      <selection activeCell="A7" sqref="A7:XFD7"/>
    </sheetView>
  </sheetViews>
  <sheetFormatPr defaultRowHeight="14.4" x14ac:dyDescent="0.3"/>
  <sheetData>
    <row r="1" spans="3:14" ht="21" x14ac:dyDescent="0.4">
      <c r="C1" s="6" t="s">
        <v>89</v>
      </c>
    </row>
    <row r="2" spans="3:14" ht="21" x14ac:dyDescent="0.4">
      <c r="C2" s="6" t="s">
        <v>106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3:14" ht="21" x14ac:dyDescent="0.4">
      <c r="C4" s="6" t="s">
        <v>19</v>
      </c>
    </row>
    <row r="6" spans="3:14" x14ac:dyDescent="0.3">
      <c r="C6" t="s">
        <v>36</v>
      </c>
      <c r="H6">
        <v>1324</v>
      </c>
    </row>
    <row r="7" spans="3:14" x14ac:dyDescent="0.3">
      <c r="C7" t="s">
        <v>103</v>
      </c>
      <c r="H7">
        <v>312</v>
      </c>
    </row>
    <row r="8" spans="3:14" x14ac:dyDescent="0.3">
      <c r="C8" t="s">
        <v>21</v>
      </c>
      <c r="H8">
        <v>100</v>
      </c>
    </row>
    <row r="9" spans="3:14" x14ac:dyDescent="0.3">
      <c r="C9" t="s">
        <v>37</v>
      </c>
      <c r="H9">
        <v>200</v>
      </c>
    </row>
    <row r="10" spans="3:14" x14ac:dyDescent="0.3">
      <c r="C10" t="s">
        <v>54</v>
      </c>
      <c r="H10">
        <v>250</v>
      </c>
    </row>
    <row r="11" spans="3:14" x14ac:dyDescent="0.3">
      <c r="C11" t="s">
        <v>24</v>
      </c>
      <c r="H11">
        <v>360</v>
      </c>
    </row>
    <row r="12" spans="3:14" x14ac:dyDescent="0.3">
      <c r="C12" t="s">
        <v>90</v>
      </c>
      <c r="H12">
        <v>35</v>
      </c>
    </row>
    <row r="13" spans="3:14" x14ac:dyDescent="0.3">
      <c r="C13" t="s">
        <v>93</v>
      </c>
      <c r="H13">
        <v>190</v>
      </c>
    </row>
    <row r="14" spans="3:14" x14ac:dyDescent="0.3">
      <c r="C14" t="s">
        <v>108</v>
      </c>
      <c r="H14">
        <v>60</v>
      </c>
    </row>
    <row r="15" spans="3:14" x14ac:dyDescent="0.3">
      <c r="C15" t="s">
        <v>94</v>
      </c>
      <c r="H15">
        <v>35</v>
      </c>
    </row>
    <row r="16" spans="3:14" x14ac:dyDescent="0.3">
      <c r="C16" t="s">
        <v>62</v>
      </c>
      <c r="H16">
        <v>425</v>
      </c>
    </row>
    <row r="17" spans="3:18" x14ac:dyDescent="0.3">
      <c r="C17" t="s">
        <v>26</v>
      </c>
      <c r="H17">
        <v>100</v>
      </c>
    </row>
    <row r="18" spans="3:18" ht="15" thickBot="1" x14ac:dyDescent="0.35">
      <c r="C18" t="s">
        <v>95</v>
      </c>
      <c r="H18">
        <v>1500</v>
      </c>
    </row>
    <row r="19" spans="3:18" ht="15" thickBot="1" x14ac:dyDescent="0.35">
      <c r="C19" t="s">
        <v>61</v>
      </c>
      <c r="H19">
        <v>50</v>
      </c>
      <c r="R19" s="5"/>
    </row>
    <row r="20" spans="3:18" x14ac:dyDescent="0.3">
      <c r="C20" t="s">
        <v>96</v>
      </c>
      <c r="H20">
        <v>120</v>
      </c>
    </row>
    <row r="21" spans="3:18" x14ac:dyDescent="0.3">
      <c r="C21" t="s">
        <v>73</v>
      </c>
      <c r="H21">
        <v>25</v>
      </c>
    </row>
    <row r="22" spans="3:18" x14ac:dyDescent="0.3">
      <c r="C22" t="s">
        <v>63</v>
      </c>
      <c r="H22">
        <v>0</v>
      </c>
    </row>
    <row r="23" spans="3:18" ht="15" thickBot="1" x14ac:dyDescent="0.35">
      <c r="C23" t="s">
        <v>60</v>
      </c>
      <c r="H23">
        <v>0</v>
      </c>
    </row>
    <row r="24" spans="3:18" ht="15" thickBot="1" x14ac:dyDescent="0.35">
      <c r="C24" t="s">
        <v>32</v>
      </c>
      <c r="H24" s="5">
        <f>SUM(H6:H23)</f>
        <v>5086</v>
      </c>
    </row>
    <row r="26" spans="3:18" ht="21" x14ac:dyDescent="0.4">
      <c r="C26" s="6" t="s">
        <v>14</v>
      </c>
    </row>
    <row r="28" spans="3:18" ht="15" thickBot="1" x14ac:dyDescent="0.35">
      <c r="C28" t="s">
        <v>38</v>
      </c>
    </row>
    <row r="29" spans="3:18" ht="15" thickBot="1" x14ac:dyDescent="0.35">
      <c r="H29" s="5">
        <f>SUM(H28:H28)</f>
        <v>0</v>
      </c>
    </row>
    <row r="31" spans="3:18" ht="15" thickBot="1" x14ac:dyDescent="0.35"/>
    <row r="32" spans="3:18" ht="18.600000000000001" thickBot="1" x14ac:dyDescent="0.4">
      <c r="C32" s="1" t="s">
        <v>39</v>
      </c>
      <c r="H32" s="5">
        <f>H24-H29</f>
        <v>5086</v>
      </c>
    </row>
    <row r="33" spans="3:8" ht="15" thickBot="1" x14ac:dyDescent="0.35"/>
    <row r="34" spans="3:8" ht="18.600000000000001" thickBot="1" x14ac:dyDescent="0.4">
      <c r="C34" s="1" t="s">
        <v>107</v>
      </c>
      <c r="H34" s="5"/>
    </row>
    <row r="35" spans="3:8" ht="18" x14ac:dyDescent="0.35">
      <c r="C35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1"/>
  <sheetViews>
    <sheetView zoomScale="130" zoomScaleNormal="130" workbookViewId="0">
      <selection activeCell="B22" sqref="B22"/>
    </sheetView>
  </sheetViews>
  <sheetFormatPr defaultRowHeight="14.4" x14ac:dyDescent="0.3"/>
  <cols>
    <col min="1" max="1" width="14.6640625" style="37" customWidth="1"/>
    <col min="2" max="2" width="30.88671875" style="37" customWidth="1"/>
    <col min="3" max="5" width="12.5546875" style="4" customWidth="1"/>
    <col min="7" max="7" width="12.33203125" customWidth="1"/>
  </cols>
  <sheetData>
    <row r="1" spans="1:7" x14ac:dyDescent="0.3">
      <c r="A1" s="35" t="s">
        <v>64</v>
      </c>
      <c r="B1" s="36"/>
    </row>
    <row r="2" spans="1:7" x14ac:dyDescent="0.3">
      <c r="A2" s="35"/>
      <c r="B2" s="36"/>
    </row>
    <row r="3" spans="1:7" x14ac:dyDescent="0.3">
      <c r="C3" s="38" t="s">
        <v>60</v>
      </c>
      <c r="D3" s="38" t="s">
        <v>65</v>
      </c>
      <c r="E3" s="38" t="s">
        <v>80</v>
      </c>
      <c r="F3" s="2" t="s">
        <v>32</v>
      </c>
      <c r="G3" s="38" t="s">
        <v>66</v>
      </c>
    </row>
    <row r="4" spans="1:7" x14ac:dyDescent="0.3">
      <c r="G4">
        <v>268.73</v>
      </c>
    </row>
    <row r="5" spans="1:7" x14ac:dyDescent="0.3">
      <c r="F5" s="4">
        <f>C5+D5+E5</f>
        <v>0</v>
      </c>
      <c r="G5" s="4">
        <f>G4-F5</f>
        <v>268.73</v>
      </c>
    </row>
    <row r="6" spans="1:7" x14ac:dyDescent="0.3">
      <c r="A6" s="37" t="s">
        <v>136</v>
      </c>
      <c r="B6" s="37" t="s">
        <v>65</v>
      </c>
      <c r="D6" s="4">
        <v>1.23</v>
      </c>
      <c r="F6" s="4">
        <f t="shared" ref="F6:F12" si="0">C6+D6+E6</f>
        <v>1.23</v>
      </c>
      <c r="G6" s="4">
        <f>G5+F6</f>
        <v>269.96000000000004</v>
      </c>
    </row>
    <row r="7" spans="1:7" x14ac:dyDescent="0.3">
      <c r="C7" s="39"/>
      <c r="D7" s="40"/>
      <c r="E7" s="40"/>
      <c r="F7" s="4">
        <f t="shared" si="0"/>
        <v>0</v>
      </c>
      <c r="G7" s="4">
        <f>G6+F7</f>
        <v>269.96000000000004</v>
      </c>
    </row>
    <row r="8" spans="1:7" x14ac:dyDescent="0.3">
      <c r="C8" s="39"/>
      <c r="D8" s="40"/>
      <c r="E8" s="40"/>
      <c r="F8" s="4">
        <f t="shared" si="0"/>
        <v>0</v>
      </c>
      <c r="G8" s="4">
        <f>G7+F8</f>
        <v>269.96000000000004</v>
      </c>
    </row>
    <row r="9" spans="1:7" x14ac:dyDescent="0.3">
      <c r="C9" s="39"/>
      <c r="D9" s="40"/>
      <c r="E9" s="40"/>
      <c r="F9" s="4">
        <f t="shared" si="0"/>
        <v>0</v>
      </c>
      <c r="G9" s="4">
        <f>G8+F9</f>
        <v>269.96000000000004</v>
      </c>
    </row>
    <row r="10" spans="1:7" x14ac:dyDescent="0.3">
      <c r="C10" s="39"/>
      <c r="D10" s="40"/>
      <c r="E10" s="40"/>
      <c r="F10" s="4">
        <f t="shared" si="0"/>
        <v>0</v>
      </c>
      <c r="G10" s="4">
        <f>G9-F10</f>
        <v>269.96000000000004</v>
      </c>
    </row>
    <row r="11" spans="1:7" x14ac:dyDescent="0.3">
      <c r="C11" s="39"/>
      <c r="D11" s="40"/>
      <c r="E11" s="40"/>
      <c r="F11" s="4">
        <f t="shared" si="0"/>
        <v>0</v>
      </c>
      <c r="G11" s="4">
        <f>G10+F11</f>
        <v>269.96000000000004</v>
      </c>
    </row>
    <row r="12" spans="1:7" x14ac:dyDescent="0.3">
      <c r="C12" s="39"/>
      <c r="D12" s="40"/>
      <c r="E12" s="40"/>
      <c r="F12" s="4">
        <f t="shared" si="0"/>
        <v>0</v>
      </c>
      <c r="G12" s="4">
        <f>G11-F12</f>
        <v>269.96000000000004</v>
      </c>
    </row>
    <row r="13" spans="1:7" x14ac:dyDescent="0.3">
      <c r="C13" s="39"/>
      <c r="D13" s="40"/>
      <c r="E13" s="40"/>
      <c r="F13" s="4"/>
      <c r="G13" s="4"/>
    </row>
    <row r="14" spans="1:7" x14ac:dyDescent="0.3">
      <c r="C14" s="39"/>
      <c r="D14" s="40"/>
      <c r="E14" s="40"/>
      <c r="F14" s="4"/>
      <c r="G14" s="4"/>
    </row>
    <row r="15" spans="1:7" x14ac:dyDescent="0.3">
      <c r="C15" s="39"/>
      <c r="D15" s="40"/>
      <c r="E15" s="40"/>
      <c r="F15" s="4"/>
    </row>
    <row r="16" spans="1:7" x14ac:dyDescent="0.3">
      <c r="C16" s="39"/>
      <c r="D16" s="40"/>
      <c r="E16" s="40"/>
      <c r="F16" s="4"/>
    </row>
    <row r="17" spans="2:7" x14ac:dyDescent="0.3">
      <c r="C17" s="39"/>
      <c r="D17" s="40"/>
      <c r="E17" s="40"/>
      <c r="F17" s="4"/>
    </row>
    <row r="18" spans="2:7" x14ac:dyDescent="0.3">
      <c r="C18" s="39"/>
      <c r="D18" s="40"/>
      <c r="E18" s="40"/>
      <c r="F18" s="4"/>
    </row>
    <row r="19" spans="2:7" x14ac:dyDescent="0.3">
      <c r="C19" s="39"/>
      <c r="D19" s="40"/>
      <c r="E19" s="40"/>
      <c r="F19" s="4"/>
    </row>
    <row r="20" spans="2:7" x14ac:dyDescent="0.3">
      <c r="B20" s="37" t="s">
        <v>32</v>
      </c>
      <c r="C20" s="17">
        <f>SUM(C6:C7)</f>
        <v>0</v>
      </c>
      <c r="D20" s="17">
        <f>SUM(D6:D19)</f>
        <v>1.23</v>
      </c>
      <c r="E20" s="17">
        <f>SUM(E5:E19)</f>
        <v>0</v>
      </c>
      <c r="F20" s="17">
        <f>SUM(F5:F19)</f>
        <v>1.23</v>
      </c>
      <c r="G20" s="17"/>
    </row>
    <row r="21" spans="2:7" x14ac:dyDescent="0.3">
      <c r="G21" s="4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Full Reconciliation</vt:lpstr>
      <vt:lpstr>Budget Comparison</vt:lpstr>
      <vt:lpstr>Cash book</vt:lpstr>
      <vt:lpstr>Budget</vt:lpstr>
      <vt:lpstr>Savings Account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Catherine Simpson</cp:lastModifiedBy>
  <cp:revision/>
  <cp:lastPrinted>2024-07-20T10:23:15Z</cp:lastPrinted>
  <dcterms:created xsi:type="dcterms:W3CDTF">2011-06-26T08:01:14Z</dcterms:created>
  <dcterms:modified xsi:type="dcterms:W3CDTF">2024-09-17T10:50:31Z</dcterms:modified>
  <cp:category/>
  <cp:contentStatus/>
</cp:coreProperties>
</file>