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3\"/>
    </mc:Choice>
  </mc:AlternateContent>
  <xr:revisionPtr revIDLastSave="0" documentId="13_ncr:1_{076E7129-D14B-4140-BCAB-90106E91CA4F}" xr6:coauthVersionLast="47" xr6:coauthVersionMax="47" xr10:uidLastSave="{00000000-0000-0000-0000-000000000000}"/>
  <bookViews>
    <workbookView xWindow="-108" yWindow="-108" windowWidth="23256" windowHeight="12456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0" i="15" l="1"/>
  <c r="E90" i="15"/>
  <c r="AD25" i="15" l="1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D7" i="15"/>
  <c r="AD6" i="15"/>
  <c r="Z6" i="15"/>
  <c r="Z7" i="15"/>
  <c r="Z8" i="15"/>
  <c r="Z21" i="15"/>
  <c r="Z22" i="15"/>
  <c r="L21" i="15"/>
  <c r="Z49" i="15" l="1"/>
  <c r="L49" i="15"/>
  <c r="Z50" i="15"/>
  <c r="Z51" i="15"/>
  <c r="Z52" i="15"/>
  <c r="Z44" i="15"/>
  <c r="Z45" i="15"/>
  <c r="Z46" i="15"/>
  <c r="Z47" i="15"/>
  <c r="Z48" i="15"/>
  <c r="Z40" i="15"/>
  <c r="Z41" i="15"/>
  <c r="Z42" i="15"/>
  <c r="Z43" i="15"/>
  <c r="Z39" i="15"/>
  <c r="Z37" i="15"/>
  <c r="Z38" i="15"/>
  <c r="Z36" i="15"/>
  <c r="Z35" i="15"/>
  <c r="Z34" i="15"/>
  <c r="Z32" i="15"/>
  <c r="Z33" i="15"/>
  <c r="Z30" i="15"/>
  <c r="Z31" i="15"/>
  <c r="N90" i="15"/>
  <c r="O90" i="15"/>
  <c r="P90" i="15"/>
  <c r="Q90" i="15"/>
  <c r="R90" i="15"/>
  <c r="S90" i="15"/>
  <c r="T90" i="15"/>
  <c r="U90" i="15"/>
  <c r="V90" i="15"/>
  <c r="W90" i="15"/>
  <c r="X90" i="15"/>
  <c r="Y90" i="15"/>
  <c r="Z29" i="15" l="1"/>
  <c r="AE8" i="15"/>
  <c r="AE9" i="15" s="1"/>
  <c r="AE10" i="15" s="1"/>
  <c r="AE11" i="15" s="1"/>
  <c r="Z23" i="15"/>
  <c r="Z24" i="15"/>
  <c r="Z25" i="15"/>
  <c r="Z26" i="15"/>
  <c r="Z27" i="15"/>
  <c r="Z28" i="15"/>
  <c r="R92" i="15"/>
  <c r="AE12" i="15" l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L45" i="15"/>
  <c r="L46" i="15"/>
  <c r="L47" i="15"/>
  <c r="L48" i="15"/>
  <c r="L50" i="15"/>
  <c r="L51" i="15"/>
  <c r="L17" i="15"/>
  <c r="L18" i="15"/>
  <c r="Z18" i="15"/>
  <c r="Z17" i="15"/>
  <c r="Z19" i="15"/>
  <c r="Z20" i="15"/>
  <c r="Z12" i="15"/>
  <c r="Z13" i="15"/>
  <c r="Z14" i="15"/>
  <c r="Z15" i="15"/>
  <c r="Z16" i="15"/>
  <c r="C11" i="9"/>
  <c r="H27" i="3" l="1"/>
  <c r="D27" i="3" s="1"/>
  <c r="H23" i="13"/>
  <c r="H26" i="3"/>
  <c r="H23" i="3"/>
  <c r="H22" i="3"/>
  <c r="L11" i="15"/>
  <c r="L10" i="15"/>
  <c r="L9" i="15"/>
  <c r="L8" i="15"/>
  <c r="B24" i="9" l="1"/>
  <c r="F13" i="16"/>
  <c r="L58" i="15"/>
  <c r="L57" i="15"/>
  <c r="L56" i="15"/>
  <c r="L55" i="15"/>
  <c r="L54" i="15"/>
  <c r="L53" i="15"/>
  <c r="L52" i="15"/>
  <c r="L44" i="15"/>
  <c r="L43" i="15"/>
  <c r="L42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X92" i="15" l="1"/>
  <c r="S92" i="15"/>
  <c r="O92" i="15"/>
  <c r="E20" i="16"/>
  <c r="L20" i="15"/>
  <c r="L22" i="15"/>
  <c r="L24" i="15"/>
  <c r="H25" i="3"/>
  <c r="D25" i="3" s="1"/>
  <c r="D23" i="3"/>
  <c r="Z9" i="15"/>
  <c r="Z10" i="15"/>
  <c r="Z11" i="15"/>
  <c r="L12" i="15"/>
  <c r="L13" i="15"/>
  <c r="L14" i="15"/>
  <c r="L15" i="15"/>
  <c r="L16" i="15"/>
  <c r="Z90" i="15" l="1"/>
  <c r="AA90" i="15"/>
  <c r="H90" i="15" l="1"/>
  <c r="AB90" i="15"/>
  <c r="AC90" i="15"/>
  <c r="I90" i="15"/>
  <c r="F14" i="16" l="1"/>
  <c r="F12" i="16" l="1"/>
  <c r="F11" i="16" l="1"/>
  <c r="F10" i="16" l="1"/>
  <c r="F9" i="16" l="1"/>
  <c r="F8" i="16" l="1"/>
  <c r="F7" i="16"/>
  <c r="F6" i="16" l="1"/>
  <c r="H18" i="3" l="1"/>
  <c r="D26" i="3"/>
  <c r="H24" i="3"/>
  <c r="H21" i="3"/>
  <c r="H20" i="3"/>
  <c r="H19" i="3"/>
  <c r="H17" i="3"/>
  <c r="H16" i="3"/>
  <c r="H15" i="3"/>
  <c r="H7" i="3"/>
  <c r="H28" i="3" l="1"/>
  <c r="B27" i="3" l="1"/>
  <c r="F27" i="3" s="1"/>
  <c r="B26" i="3"/>
  <c r="F26" i="3" s="1"/>
  <c r="M90" i="15"/>
  <c r="J90" i="15"/>
  <c r="K90" i="15"/>
  <c r="G90" i="15"/>
  <c r="B21" i="9"/>
  <c r="B20" i="9" l="1"/>
  <c r="C22" i="9" l="1"/>
  <c r="C25" i="9" s="1"/>
  <c r="C9" i="9"/>
  <c r="C14" i="9" s="1"/>
  <c r="B8" i="3" l="1"/>
  <c r="B32" i="3"/>
  <c r="B16" i="3"/>
  <c r="B21" i="3" l="1"/>
  <c r="B25" i="3"/>
  <c r="F25" i="3" s="1"/>
  <c r="L19" i="15" l="1"/>
  <c r="W94" i="15" l="1"/>
  <c r="X94" i="15"/>
  <c r="U92" i="15"/>
  <c r="P92" i="15"/>
  <c r="P94" i="15" s="1"/>
  <c r="V92" i="15"/>
  <c r="V94" i="15" s="1"/>
  <c r="Q92" i="15"/>
  <c r="Q94" i="15" s="1"/>
  <c r="B30" i="9" l="1"/>
  <c r="C31" i="9" s="1"/>
  <c r="C33" i="9" s="1"/>
  <c r="R94" i="15"/>
  <c r="S94" i="15"/>
  <c r="B19" i="3"/>
  <c r="U94" i="15"/>
  <c r="L90" i="15" l="1"/>
  <c r="T92" i="15"/>
  <c r="T94" i="15" s="1"/>
  <c r="D22" i="3"/>
  <c r="B22" i="3"/>
  <c r="D20" i="16"/>
  <c r="G20" i="16" s="1"/>
  <c r="F20" i="16"/>
  <c r="C20" i="16"/>
  <c r="H28" i="13"/>
  <c r="H31" i="13" l="1"/>
  <c r="F22" i="3"/>
  <c r="J92" i="15" l="1"/>
  <c r="Y92" i="15"/>
  <c r="O94" i="15"/>
  <c r="N92" i="15"/>
  <c r="N94" i="15" s="1"/>
  <c r="M92" i="15"/>
  <c r="G92" i="15"/>
  <c r="B18" i="3"/>
  <c r="D19" i="3" l="1"/>
  <c r="F19" i="3" s="1"/>
  <c r="Y94" i="15"/>
  <c r="J94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98" i="15" l="1"/>
  <c r="B15" i="3"/>
  <c r="B28" i="3" s="1"/>
  <c r="M94" i="15"/>
  <c r="D15" i="3"/>
  <c r="F28" i="3" l="1"/>
  <c r="F15" i="3"/>
  <c r="B37" i="3"/>
  <c r="B7" i="3"/>
  <c r="B12" i="3" s="1"/>
  <c r="B30" i="3" s="1"/>
  <c r="G94" i="15"/>
  <c r="B34" i="3" l="1"/>
  <c r="F30" i="3"/>
  <c r="E97" i="15"/>
  <c r="F12" i="3"/>
</calcChain>
</file>

<file path=xl/sharedStrings.xml><?xml version="1.0" encoding="utf-8"?>
<sst xmlns="http://schemas.openxmlformats.org/spreadsheetml/2006/main" count="224" uniqueCount="151">
  <si>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</si>
  <si>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</si>
  <si>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</si>
  <si>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</si>
  <si>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</si>
  <si>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</si>
  <si>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</si>
  <si>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</si>
  <si>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</si>
  <si>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</si>
  <si>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</si>
  <si>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</si>
  <si>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</si>
  <si>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</si>
  <si>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</si>
  <si>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</si>
  <si>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</si>
  <si>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</si>
  <si>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</si>
  <si>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</si>
  <si>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</si>
  <si>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</si>
  <si>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</si>
  <si>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</si>
  <si>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</si>
  <si>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</si>
  <si>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</si>
  <si>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</si>
  <si>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</si>
  <si>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</si>
  <si>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</si>
  <si>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</si>
  <si>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</si>
  <si>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</si>
  <si>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</si>
  <si>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</si>
  <si>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</si>
  <si>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</si>
  <si>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</si>
  <si>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</si>
  <si>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</si>
  <si>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</si>
  <si>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</si>
  <si>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</si>
  <si>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</si>
  <si>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</si>
  <si>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</si>
  <si>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</si>
  <si>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</si>
  <si>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</si>
  <si>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</si>
  <si>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</si>
  <si>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</si>
  <si>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</si>
  <si>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</si>
  <si>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</si>
  <si>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</si>
  <si>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</si>
  <si>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</si>
  <si>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</si>
  <si>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</si>
  <si>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</si>
  <si>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</si>
  <si>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</si>
  <si>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</si>
  <si>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</si>
  <si>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</si>
  <si>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</si>
  <si>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</si>
  <si>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</si>
  <si>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</si>
  <si>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</si>
  <si>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</si>
  <si>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</si>
  <si>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</si>
  <si>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</si>
  <si>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</si>
  <si>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</si>
  <si>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</si>
  <si>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</si>
  <si>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</si>
  <si>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</si>
  <si>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</si>
  <si>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</si>
  <si>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</si>
  <si>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</si>
  <si>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</si>
  <si>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</si>
  <si>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</si>
  <si>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</si>
  <si>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</si>
  <si>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</si>
  <si>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</si>
  <si>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</si>
  <si>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</si>
  <si>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</si>
  <si>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</si>
  <si>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</si>
  <si>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</si>
  <si>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</si>
  <si>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</si>
  <si>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</si>
  <si>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</si>
  <si>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13th April</t>
  </si>
  <si>
    <t>Online</t>
  </si>
  <si>
    <t>28th April</t>
  </si>
  <si>
    <t>Suggested precept for 2022/23</t>
  </si>
  <si>
    <t>ERYC</t>
  </si>
  <si>
    <t>26th May</t>
  </si>
  <si>
    <t>Barclays</t>
  </si>
  <si>
    <t>ERNLLCA</t>
  </si>
  <si>
    <t>Zurich</t>
  </si>
  <si>
    <t>Transfer</t>
  </si>
  <si>
    <t>Full Bank Reconciliation  - 30th June 2023</t>
  </si>
  <si>
    <t>Balance per Bank Statement 30th June 2023</t>
  </si>
  <si>
    <t>3 months to 30th June 2023</t>
  </si>
  <si>
    <t>3 months</t>
  </si>
  <si>
    <t>Budget 2023/24</t>
  </si>
  <si>
    <t>11th April</t>
  </si>
  <si>
    <t>SLCC</t>
  </si>
  <si>
    <t>P23/24-1</t>
  </si>
  <si>
    <t>P23/24-2</t>
  </si>
  <si>
    <t>R23/24-1</t>
  </si>
  <si>
    <t>17th April</t>
  </si>
  <si>
    <t>P23/24-3</t>
  </si>
  <si>
    <t>25th April</t>
  </si>
  <si>
    <t>WEL Medical</t>
  </si>
  <si>
    <t>P23/24-4</t>
  </si>
  <si>
    <t>Kaye Middleton</t>
  </si>
  <si>
    <t>P23/24-5</t>
  </si>
  <si>
    <t>Transfer from savings account</t>
  </si>
  <si>
    <t>R23/24-2</t>
  </si>
  <si>
    <t>Transfer to current account</t>
  </si>
  <si>
    <t>P23/24-6</t>
  </si>
  <si>
    <t>2nd May</t>
  </si>
  <si>
    <t>P23/24-7</t>
  </si>
  <si>
    <t>P23/24-8</t>
  </si>
  <si>
    <t>P23/24-9</t>
  </si>
  <si>
    <t>P23/24-10</t>
  </si>
  <si>
    <t>5th June</t>
  </si>
  <si>
    <t>P23/24-11</t>
  </si>
  <si>
    <t>21st June</t>
  </si>
  <si>
    <t>P23/24-13</t>
  </si>
  <si>
    <t>P23/24-12</t>
  </si>
  <si>
    <t>Londesborough PCC</t>
  </si>
  <si>
    <t>P23/24-14</t>
  </si>
  <si>
    <t>29th June</t>
  </si>
  <si>
    <t>P23/24-15</t>
  </si>
  <si>
    <t>30th June</t>
  </si>
  <si>
    <t>P23/24-16</t>
  </si>
  <si>
    <t>Opening Balance 1st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</si>
</sst>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16" fillId="0" borderId="8" xfId="0" applyNumberFormat="1" applyFont="1" applyBorder="1"/>
    <xf numFmtId="2" fontId="16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1" fillId="0" borderId="0" xfId="0" applyNumberFormat="1" applyFont="1"/>
    <xf numFmtId="2" fontId="1" fillId="2" borderId="10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/>
    <xf numFmtId="0" fontId="0" fillId="0" borderId="0" xfId="0" applyFill="1" applyBorder="1"/>
    <xf numFmtId="2" fontId="1" fillId="0" borderId="10" xfId="0" applyNumberFormat="1" applyFont="1" applyFill="1" applyBorder="1"/>
    <xf numFmtId="2" fontId="0" fillId="0" borderId="8" xfId="0" applyNumberFormat="1" applyFont="1" applyFill="1" applyBorder="1"/>
    <xf numFmtId="2" fontId="0" fillId="0" borderId="10" xfId="0" applyNumberFormat="1" applyFont="1" applyFill="1" applyBorder="1"/>
    <xf numFmtId="0" fontId="0" fillId="0" borderId="0" xfId="0" applyFont="1" applyFill="1" applyBorder="1"/>
    <xf numFmtId="2" fontId="0" fillId="0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8" workbookViewId="0">
      <selection activeCell="C33" sqref="C33"/>
    </sheetView>
  </sheetViews>
  <sheetFormatPr defaultRowHeight="14.4" x14ac:dyDescent="0.3"/>
  <cols>
    <col min="1" max="1" width="57.33203125" customWidth="1"/>
    <col min="2" max="3" width="12.88671875" style="25" customWidth="1"/>
  </cols>
  <sheetData>
    <row r="1" spans="1:3" ht="15.6" x14ac:dyDescent="0.3">
      <c r="A1" s="21" t="s">
        <v>91</v>
      </c>
    </row>
    <row r="2" spans="1:3" ht="15.6" x14ac:dyDescent="0.3">
      <c r="A2" s="22"/>
    </row>
    <row r="3" spans="1:3" ht="15.6" x14ac:dyDescent="0.3">
      <c r="A3" s="21" t="s">
        <v>113</v>
      </c>
    </row>
    <row r="4" spans="1:3" ht="15.6" x14ac:dyDescent="0.3">
      <c r="A4" s="23"/>
      <c r="B4" s="26" t="s">
        <v>0</v>
      </c>
      <c r="C4" s="26" t="s">
        <v>0</v>
      </c>
    </row>
    <row r="5" spans="1:3" ht="15.6" x14ac:dyDescent="0.3">
      <c r="A5" s="23" t="s">
        <v>1</v>
      </c>
    </row>
    <row r="6" spans="1:3" ht="15.6" x14ac:dyDescent="0.3">
      <c r="A6" s="24" t="s">
        <v>114</v>
      </c>
      <c r="B6" s="25">
        <v>3122.91</v>
      </c>
    </row>
    <row r="7" spans="1:3" ht="15.6" x14ac:dyDescent="0.3">
      <c r="A7" s="24" t="s">
        <v>2</v>
      </c>
    </row>
    <row r="8" spans="1:3" ht="15.6" x14ac:dyDescent="0.3">
      <c r="A8" s="24" t="s">
        <v>3</v>
      </c>
    </row>
    <row r="9" spans="1:3" ht="15.6" x14ac:dyDescent="0.3">
      <c r="A9" s="22"/>
      <c r="B9" s="18"/>
      <c r="C9" s="25">
        <f>SUM(B6:B7)-B8</f>
        <v>3122.91</v>
      </c>
    </row>
    <row r="10" spans="1:3" ht="15.6" x14ac:dyDescent="0.3">
      <c r="A10" s="22" t="s">
        <v>70</v>
      </c>
    </row>
    <row r="11" spans="1:3" ht="15.6" x14ac:dyDescent="0.3">
      <c r="A11" s="22" t="s">
        <v>114</v>
      </c>
      <c r="B11" s="25">
        <v>1056.58</v>
      </c>
      <c r="C11" s="25">
        <f>B11</f>
        <v>1056.58</v>
      </c>
    </row>
    <row r="12" spans="1:3" ht="15.6" x14ac:dyDescent="0.3">
      <c r="A12" s="22"/>
    </row>
    <row r="13" spans="1:3" ht="15.6" x14ac:dyDescent="0.3">
      <c r="A13" s="22"/>
    </row>
    <row r="14" spans="1:3" ht="16.2" thickBot="1" x14ac:dyDescent="0.35">
      <c r="A14" s="22" t="s">
        <v>69</v>
      </c>
      <c r="C14" s="41">
        <f>C9+C11</f>
        <v>4179.49</v>
      </c>
    </row>
    <row r="15" spans="1:3" ht="16.2" thickTop="1" x14ac:dyDescent="0.3">
      <c r="A15" s="22"/>
      <c r="C15" s="27"/>
    </row>
    <row r="16" spans="1:3" ht="15.6" x14ac:dyDescent="0.3">
      <c r="A16" s="21" t="s">
        <v>4</v>
      </c>
      <c r="C16" s="27"/>
    </row>
    <row r="17" spans="1:11" ht="15.6" x14ac:dyDescent="0.3">
      <c r="A17" s="21"/>
      <c r="C17" s="27"/>
    </row>
    <row r="18" spans="1:11" s="3" customFormat="1" ht="15.6" x14ac:dyDescent="0.3">
      <c r="A18" s="23" t="s">
        <v>71</v>
      </c>
      <c r="B18" s="27"/>
      <c r="C18" s="27"/>
    </row>
    <row r="19" spans="1:11" ht="15.6" x14ac:dyDescent="0.3">
      <c r="A19" s="22" t="s">
        <v>150</v>
      </c>
      <c r="B19" s="25">
        <v>174.07</v>
      </c>
    </row>
    <row r="20" spans="1:11" ht="15.6" x14ac:dyDescent="0.3">
      <c r="A20" s="22" t="s">
        <v>5</v>
      </c>
      <c r="B20" s="25">
        <f>'Cash book'!E90-'Cash book'!K90</f>
        <v>4343.33</v>
      </c>
    </row>
    <row r="21" spans="1:11" ht="15.6" x14ac:dyDescent="0.3">
      <c r="A21" s="22" t="s">
        <v>90</v>
      </c>
      <c r="B21" s="4">
        <f>'Cash book'!F90</f>
        <v>1644.4900000000002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2" t="s">
        <v>6</v>
      </c>
      <c r="C22" s="25">
        <f>B19+B20-B21</f>
        <v>2872.9099999999994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2" t="s">
        <v>99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2" t="s">
        <v>100</v>
      </c>
      <c r="B24" s="25">
        <f>B29</f>
        <v>250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5">
        <f>C22-B23+B24</f>
        <v>3122.9099999999994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93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2" t="s">
        <v>150</v>
      </c>
      <c r="B27" s="42">
        <v>1304.1099999999999</v>
      </c>
      <c r="C27" s="42"/>
    </row>
    <row r="28" spans="1:11" ht="15.6" x14ac:dyDescent="0.3">
      <c r="A28" s="22" t="s">
        <v>101</v>
      </c>
      <c r="B28" s="42"/>
      <c r="C28" s="42"/>
    </row>
    <row r="29" spans="1:11" ht="15.6" x14ac:dyDescent="0.3">
      <c r="A29" s="22" t="s">
        <v>102</v>
      </c>
      <c r="B29" s="42">
        <v>250</v>
      </c>
      <c r="C29" s="42"/>
    </row>
    <row r="30" spans="1:11" ht="15.6" x14ac:dyDescent="0.3">
      <c r="A30" s="22" t="s">
        <v>72</v>
      </c>
      <c r="B30" s="42">
        <f>'Cash book'!K90</f>
        <v>2.4700000000000002</v>
      </c>
      <c r="C30" s="42"/>
    </row>
    <row r="31" spans="1:11" ht="15.6" x14ac:dyDescent="0.3">
      <c r="A31" s="22" t="s">
        <v>73</v>
      </c>
      <c r="B31" s="43"/>
      <c r="C31" s="42">
        <f>B27+B28-B29+B30</f>
        <v>1056.58</v>
      </c>
    </row>
    <row r="33" spans="1:3" ht="16.2" thickBot="1" x14ac:dyDescent="0.35">
      <c r="A33" s="22" t="s">
        <v>74</v>
      </c>
      <c r="B33" s="42"/>
      <c r="C33" s="41">
        <f>C25+C31</f>
        <v>4179.49</v>
      </c>
    </row>
    <row r="34" spans="1:3" ht="16.2" thickTop="1" x14ac:dyDescent="0.3">
      <c r="A34" s="22"/>
    </row>
    <row r="35" spans="1:3" ht="15.6" x14ac:dyDescent="0.3">
      <c r="A35" s="22"/>
      <c r="B35" s="25" t="s">
        <v>11</v>
      </c>
    </row>
    <row r="36" spans="1:3" ht="15.6" x14ac:dyDescent="0.3">
      <c r="A36" s="22"/>
    </row>
    <row r="37" spans="1:3" ht="15.6" x14ac:dyDescent="0.3">
      <c r="A37" s="22"/>
    </row>
    <row r="38" spans="1:3" ht="15.6" x14ac:dyDescent="0.3">
      <c r="A38" s="22"/>
      <c r="C38" s="27"/>
    </row>
    <row r="39" spans="1:3" ht="15.6" x14ac:dyDescent="0.3">
      <c r="A39" s="22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B15" sqref="B15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91</v>
      </c>
      <c r="B1" s="3"/>
      <c r="H1" s="12">
        <v>3</v>
      </c>
      <c r="I1" s="12"/>
      <c r="J1" s="14"/>
    </row>
    <row r="2" spans="1:10" x14ac:dyDescent="0.3">
      <c r="A2" s="3" t="s">
        <v>7</v>
      </c>
      <c r="B2" s="2" t="s">
        <v>8</v>
      </c>
      <c r="D2" s="2" t="s">
        <v>116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3" t="s">
        <v>115</v>
      </c>
      <c r="B3" s="11" t="s">
        <v>11</v>
      </c>
      <c r="C3" s="11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5" t="s">
        <v>13</v>
      </c>
    </row>
    <row r="5" spans="1:10" x14ac:dyDescent="0.3">
      <c r="A5" s="3"/>
      <c r="B5" s="11" t="s">
        <v>0</v>
      </c>
      <c r="C5" s="3"/>
      <c r="D5" s="11" t="s">
        <v>0</v>
      </c>
      <c r="F5" s="11" t="s">
        <v>0</v>
      </c>
      <c r="H5" s="11" t="s">
        <v>0</v>
      </c>
    </row>
    <row r="6" spans="1:10" x14ac:dyDescent="0.3">
      <c r="A6" s="9" t="s">
        <v>14</v>
      </c>
    </row>
    <row r="7" spans="1:10" x14ac:dyDescent="0.3">
      <c r="A7" t="s">
        <v>15</v>
      </c>
      <c r="B7" s="33">
        <f>'Cash book'!G90</f>
        <v>4000</v>
      </c>
      <c r="C7" s="8"/>
      <c r="E7" s="8"/>
      <c r="F7" s="8"/>
      <c r="G7" s="8"/>
      <c r="H7" s="33">
        <f>Budget!H33</f>
        <v>0</v>
      </c>
      <c r="I7" s="8"/>
    </row>
    <row r="8" spans="1:10" x14ac:dyDescent="0.3">
      <c r="A8" t="s">
        <v>16</v>
      </c>
      <c r="B8" s="33">
        <f>'Cash book'!J90+'Cash book'!K90</f>
        <v>345.8</v>
      </c>
      <c r="C8" s="8"/>
      <c r="D8" s="8"/>
      <c r="E8" s="8"/>
      <c r="F8" s="8"/>
      <c r="G8" s="8"/>
      <c r="H8" s="33">
        <v>0</v>
      </c>
      <c r="I8" s="8"/>
    </row>
    <row r="9" spans="1:10" x14ac:dyDescent="0.3">
      <c r="A9" t="s">
        <v>17</v>
      </c>
      <c r="B9" s="33">
        <f>'Cash book'!H90</f>
        <v>0</v>
      </c>
      <c r="C9" s="8"/>
      <c r="D9" s="8"/>
      <c r="E9" s="8"/>
      <c r="F9" s="8"/>
      <c r="G9" s="8"/>
      <c r="H9" s="33">
        <v>0</v>
      </c>
      <c r="I9" s="8"/>
    </row>
    <row r="10" spans="1:10" x14ac:dyDescent="0.3">
      <c r="B10" s="8"/>
      <c r="C10" s="8"/>
      <c r="D10" s="8"/>
      <c r="E10" s="8"/>
      <c r="F10" s="8"/>
      <c r="G10" s="8"/>
      <c r="H10" s="8"/>
      <c r="I10" s="8"/>
    </row>
    <row r="11" spans="1:10" x14ac:dyDescent="0.3">
      <c r="B11" s="10"/>
      <c r="C11" s="8"/>
      <c r="D11" s="10"/>
      <c r="E11" s="8"/>
      <c r="F11" s="10"/>
      <c r="G11" s="8"/>
      <c r="H11" s="10"/>
      <c r="I11" s="8"/>
    </row>
    <row r="12" spans="1:10" x14ac:dyDescent="0.3">
      <c r="A12" t="s">
        <v>18</v>
      </c>
      <c r="B12" s="33">
        <f>SUM(B7:B9)</f>
        <v>4345.8</v>
      </c>
      <c r="C12" s="8"/>
      <c r="D12" s="33">
        <f>+H12*$H$1/12</f>
        <v>0</v>
      </c>
      <c r="E12" s="8"/>
      <c r="F12" s="33">
        <f>+B12-D12</f>
        <v>4345.8</v>
      </c>
      <c r="G12" s="8"/>
      <c r="H12" s="33">
        <f>SUM(H7:H11)</f>
        <v>0</v>
      </c>
      <c r="I12" s="8"/>
    </row>
    <row r="13" spans="1:10" x14ac:dyDescent="0.3">
      <c r="B13" s="8"/>
      <c r="C13" s="8"/>
      <c r="D13" s="8"/>
      <c r="E13" s="8"/>
      <c r="F13" s="8"/>
      <c r="G13" s="8"/>
      <c r="H13" s="8"/>
      <c r="I13" s="8"/>
    </row>
    <row r="14" spans="1:10" x14ac:dyDescent="0.3">
      <c r="A14" s="9" t="s">
        <v>19</v>
      </c>
      <c r="B14" s="8"/>
      <c r="C14" s="8"/>
      <c r="D14" s="8"/>
      <c r="E14" s="8"/>
      <c r="F14" s="8"/>
      <c r="G14" s="8"/>
      <c r="H14" s="8"/>
      <c r="I14" s="8"/>
    </row>
    <row r="15" spans="1:10" x14ac:dyDescent="0.3">
      <c r="A15" t="s">
        <v>20</v>
      </c>
      <c r="B15" s="33">
        <f>'Cash book'!M90</f>
        <v>349.29999999999995</v>
      </c>
      <c r="C15" s="8"/>
      <c r="D15" s="33">
        <f t="shared" ref="D15:D27" si="0">+H15*$H$1/12</f>
        <v>312.5</v>
      </c>
      <c r="E15" s="8"/>
      <c r="F15" s="8">
        <f t="shared" ref="F15:F28" si="1">-B15+D15</f>
        <v>-36.799999999999955</v>
      </c>
      <c r="G15" s="8"/>
      <c r="H15" s="33">
        <f>Budget!H6</f>
        <v>1250</v>
      </c>
      <c r="I15" s="8"/>
    </row>
    <row r="16" spans="1:10" x14ac:dyDescent="0.3">
      <c r="A16" t="s">
        <v>21</v>
      </c>
      <c r="B16" s="33">
        <f>'Cash book'!N90</f>
        <v>0</v>
      </c>
      <c r="C16" s="8"/>
      <c r="D16" s="33">
        <f t="shared" si="0"/>
        <v>12.5</v>
      </c>
      <c r="E16" s="8"/>
      <c r="F16" s="8">
        <f t="shared" si="1"/>
        <v>12.5</v>
      </c>
      <c r="G16" s="8"/>
      <c r="H16" s="33">
        <f>Budget!H7</f>
        <v>50</v>
      </c>
      <c r="I16" s="8"/>
    </row>
    <row r="17" spans="1:9" x14ac:dyDescent="0.3">
      <c r="A17" t="s">
        <v>22</v>
      </c>
      <c r="B17" s="33">
        <f>'Cash book'!Y90</f>
        <v>0</v>
      </c>
      <c r="C17" s="8"/>
      <c r="D17" s="33">
        <f t="shared" si="0"/>
        <v>25</v>
      </c>
      <c r="E17" s="8"/>
      <c r="F17" s="8">
        <f t="shared" si="1"/>
        <v>25</v>
      </c>
      <c r="G17" s="8"/>
      <c r="H17" s="33">
        <f>Budget!H8</f>
        <v>100</v>
      </c>
      <c r="I17" s="8"/>
    </row>
    <row r="18" spans="1:9" x14ac:dyDescent="0.3">
      <c r="A18" t="s">
        <v>23</v>
      </c>
      <c r="B18" s="33">
        <f>'Cash book'!P90</f>
        <v>120</v>
      </c>
      <c r="C18" s="8"/>
      <c r="D18" s="33">
        <f t="shared" si="0"/>
        <v>137.5</v>
      </c>
      <c r="E18" s="8"/>
      <c r="F18" s="8">
        <f t="shared" si="1"/>
        <v>17.5</v>
      </c>
      <c r="G18" s="8"/>
      <c r="H18" s="33">
        <f>Budget!H9+Budget!H15</f>
        <v>550</v>
      </c>
      <c r="I18" s="8"/>
    </row>
    <row r="19" spans="1:9" x14ac:dyDescent="0.3">
      <c r="A19" t="s">
        <v>76</v>
      </c>
      <c r="B19" s="33">
        <f>'Cash book'!T90</f>
        <v>0</v>
      </c>
      <c r="C19" s="8"/>
      <c r="D19" s="33">
        <f t="shared" si="0"/>
        <v>342.5</v>
      </c>
      <c r="E19" s="8"/>
      <c r="F19" s="8">
        <f t="shared" si="1"/>
        <v>342.5</v>
      </c>
      <c r="G19" s="8"/>
      <c r="H19" s="33">
        <f>Budget!H17</f>
        <v>1370</v>
      </c>
      <c r="I19" s="8"/>
    </row>
    <row r="20" spans="1:9" x14ac:dyDescent="0.3">
      <c r="A20" t="s">
        <v>24</v>
      </c>
      <c r="B20" s="33">
        <f>'Cash book'!U90</f>
        <v>459.48</v>
      </c>
      <c r="C20" s="8"/>
      <c r="D20" s="33">
        <f t="shared" si="0"/>
        <v>62.5</v>
      </c>
      <c r="E20" s="8"/>
      <c r="F20" s="8">
        <f t="shared" si="1"/>
        <v>-396.98</v>
      </c>
      <c r="G20" s="8"/>
      <c r="H20" s="33">
        <f>Budget!H10</f>
        <v>250</v>
      </c>
      <c r="I20" s="8"/>
    </row>
    <row r="21" spans="1:9" x14ac:dyDescent="0.3">
      <c r="A21" t="s">
        <v>25</v>
      </c>
      <c r="B21" s="33">
        <f>'Cash book'!Q90</f>
        <v>342.15</v>
      </c>
      <c r="C21" s="8"/>
      <c r="D21" s="33">
        <f t="shared" si="0"/>
        <v>93.75</v>
      </c>
      <c r="E21" s="8"/>
      <c r="F21" s="8">
        <f t="shared" si="1"/>
        <v>-248.39999999999998</v>
      </c>
      <c r="G21" s="8"/>
      <c r="H21" s="33">
        <f>Budget!H11</f>
        <v>375</v>
      </c>
      <c r="I21" s="8"/>
    </row>
    <row r="22" spans="1:9" x14ac:dyDescent="0.3">
      <c r="A22" t="s">
        <v>75</v>
      </c>
      <c r="B22" s="33">
        <f>'Cash book'!O90</f>
        <v>0</v>
      </c>
      <c r="C22" s="8"/>
      <c r="D22" s="33">
        <f t="shared" si="0"/>
        <v>0</v>
      </c>
      <c r="E22" s="8"/>
      <c r="F22" s="8">
        <f t="shared" si="1"/>
        <v>0</v>
      </c>
      <c r="G22" s="8"/>
      <c r="H22" s="33">
        <f>Budget!H20</f>
        <v>0</v>
      </c>
      <c r="I22" s="8"/>
    </row>
    <row r="23" spans="1:9" x14ac:dyDescent="0.3">
      <c r="A23" t="s">
        <v>26</v>
      </c>
      <c r="B23" s="33">
        <f>'Cash book'!S90</f>
        <v>184.64</v>
      </c>
      <c r="C23" s="8"/>
      <c r="D23" s="33">
        <f t="shared" si="0"/>
        <v>28.75</v>
      </c>
      <c r="E23" s="8"/>
      <c r="F23" s="8">
        <f t="shared" si="1"/>
        <v>-155.88999999999999</v>
      </c>
      <c r="G23" s="8"/>
      <c r="H23" s="33">
        <f>Budget!H12+Budget!H12+Budget!H14</f>
        <v>115</v>
      </c>
      <c r="I23" s="8"/>
    </row>
    <row r="24" spans="1:9" x14ac:dyDescent="0.3">
      <c r="A24" t="s">
        <v>27</v>
      </c>
      <c r="B24" s="33">
        <f>'Cash book'!V90</f>
        <v>100</v>
      </c>
      <c r="C24" s="8"/>
      <c r="D24" s="33">
        <f t="shared" si="0"/>
        <v>75</v>
      </c>
      <c r="E24" s="8"/>
      <c r="F24" s="8">
        <f t="shared" si="1"/>
        <v>-25</v>
      </c>
      <c r="G24" s="8"/>
      <c r="H24" s="33">
        <f>Budget!H16</f>
        <v>300</v>
      </c>
      <c r="I24" s="8"/>
    </row>
    <row r="25" spans="1:9" x14ac:dyDescent="0.3">
      <c r="A25" t="s">
        <v>47</v>
      </c>
      <c r="B25" s="33">
        <f>'Cash book'!X90</f>
        <v>0</v>
      </c>
      <c r="C25" s="8"/>
      <c r="D25" s="33">
        <f t="shared" si="0"/>
        <v>342.5</v>
      </c>
      <c r="E25" s="8"/>
      <c r="F25" s="8">
        <f t="shared" si="1"/>
        <v>342.5</v>
      </c>
      <c r="G25" s="8"/>
      <c r="H25" s="33">
        <f>Budget!H17</f>
        <v>1370</v>
      </c>
      <c r="I25" s="8"/>
    </row>
    <row r="26" spans="1:9" x14ac:dyDescent="0.3">
      <c r="A26" t="s">
        <v>65</v>
      </c>
      <c r="B26" s="33">
        <f>'Cash book'!W90</f>
        <v>0</v>
      </c>
      <c r="C26" s="8"/>
      <c r="D26" s="33">
        <f t="shared" si="0"/>
        <v>0</v>
      </c>
      <c r="E26" s="8"/>
      <c r="F26" s="8">
        <f t="shared" si="1"/>
        <v>0</v>
      </c>
      <c r="G26" s="8"/>
      <c r="H26" s="8">
        <f>Budget!H21</f>
        <v>0</v>
      </c>
      <c r="I26" s="8"/>
    </row>
    <row r="27" spans="1:9" x14ac:dyDescent="0.3">
      <c r="A27" t="s">
        <v>62</v>
      </c>
      <c r="B27" s="33">
        <f>'Cash book'!R90</f>
        <v>0</v>
      </c>
      <c r="C27" s="8"/>
      <c r="D27" s="33">
        <f t="shared" si="0"/>
        <v>0</v>
      </c>
      <c r="E27" s="8"/>
      <c r="F27" s="8">
        <f t="shared" si="1"/>
        <v>0</v>
      </c>
      <c r="G27" s="8"/>
      <c r="H27" s="8">
        <f>Budget!H22</f>
        <v>0</v>
      </c>
      <c r="I27" s="8"/>
    </row>
    <row r="28" spans="1:9" x14ac:dyDescent="0.3">
      <c r="B28" s="16">
        <f>SUM(B15:B27)</f>
        <v>1555.5699999999997</v>
      </c>
      <c r="C28" s="8"/>
      <c r="D28" s="16">
        <v>0</v>
      </c>
      <c r="E28" s="8"/>
      <c r="F28" s="16">
        <f t="shared" si="1"/>
        <v>-1555.5699999999997</v>
      </c>
      <c r="G28" s="8"/>
      <c r="H28" s="16">
        <f>SUM(H15:H26)</f>
        <v>5730</v>
      </c>
      <c r="I28" s="8"/>
    </row>
    <row r="29" spans="1:9" x14ac:dyDescent="0.3">
      <c r="B29" s="10"/>
      <c r="C29" s="8"/>
      <c r="D29" s="10"/>
      <c r="E29" s="8"/>
      <c r="F29" s="10" t="s">
        <v>11</v>
      </c>
      <c r="G29" s="8"/>
      <c r="H29" s="10"/>
      <c r="I29" s="8"/>
    </row>
    <row r="30" spans="1:9" x14ac:dyDescent="0.3">
      <c r="A30" t="s">
        <v>28</v>
      </c>
      <c r="B30" s="33">
        <f>+B12-B28</f>
        <v>2790.2300000000005</v>
      </c>
      <c r="C30" s="8"/>
      <c r="D30" s="33">
        <f>+D12-D28</f>
        <v>0</v>
      </c>
      <c r="E30" s="8"/>
      <c r="F30" s="33">
        <f>+B30-D30</f>
        <v>2790.2300000000005</v>
      </c>
      <c r="G30" s="8"/>
      <c r="H30" s="33">
        <f>+H12-H28</f>
        <v>-5730</v>
      </c>
      <c r="I30" s="8"/>
    </row>
    <row r="32" spans="1:9" x14ac:dyDescent="0.3">
      <c r="A32" t="s">
        <v>29</v>
      </c>
      <c r="B32" s="8">
        <f>'Full Reconciliation'!B19+'Full Reconciliation'!B27</f>
        <v>1478.1799999999998</v>
      </c>
      <c r="H32" s="8"/>
      <c r="I32" s="8"/>
    </row>
    <row r="34" spans="1:9" ht="15" thickBot="1" x14ac:dyDescent="0.35">
      <c r="A34" t="s">
        <v>30</v>
      </c>
      <c r="B34" s="20">
        <f>+B30+B32</f>
        <v>4268.41</v>
      </c>
      <c r="H34" s="13">
        <f>+H30+H32</f>
        <v>-5730</v>
      </c>
      <c r="I34" s="8"/>
    </row>
    <row r="35" spans="1:9" ht="15" thickTop="1" x14ac:dyDescent="0.3"/>
    <row r="37" spans="1:9" x14ac:dyDescent="0.3">
      <c r="A37" t="s">
        <v>31</v>
      </c>
      <c r="B37" s="19">
        <f>+B28-'Cash book'!F90</f>
        <v>-88.920000000000528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98"/>
  <sheetViews>
    <sheetView tabSelected="1" zoomScaleNormal="100" workbookViewId="0">
      <pane ySplit="3" topLeftCell="A10" activePane="bottomLeft" state="frozen"/>
      <selection activeCell="D1" sqref="D1"/>
      <selection pane="bottomLeft" activeCell="F8" sqref="F8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3" width="13.33203125" customWidth="1"/>
    <col min="14" max="14" width="11" customWidth="1"/>
    <col min="15" max="15" width="8.33203125" customWidth="1"/>
    <col min="16" max="16" width="8.88671875" customWidth="1"/>
    <col min="17" max="17" width="9.88671875" bestFit="1" customWidth="1"/>
    <col min="18" max="18" width="8.6640625" bestFit="1" customWidth="1"/>
    <col min="19" max="19" width="7.44140625" customWidth="1"/>
    <col min="20" max="21" width="9.33203125" customWidth="1"/>
    <col min="22" max="23" width="8.5546875" customWidth="1"/>
    <col min="24" max="24" width="9.5546875" customWidth="1"/>
    <col min="25" max="25" width="9.44140625" bestFit="1" customWidth="1"/>
    <col min="26" max="27" width="9.44140625" customWidth="1"/>
    <col min="28" max="28" width="17.88671875" customWidth="1"/>
    <col min="29" max="29" width="9.44140625" customWidth="1"/>
    <col min="30" max="30" width="12.33203125" customWidth="1"/>
    <col min="31" max="31" width="9.88671875" customWidth="1"/>
  </cols>
  <sheetData>
    <row r="1" spans="1:31" ht="41.25" customHeight="1" x14ac:dyDescent="0.3">
      <c r="A1" s="3" t="s">
        <v>41</v>
      </c>
    </row>
    <row r="2" spans="1:31" ht="21" x14ac:dyDescent="0.4">
      <c r="G2" s="57" t="s">
        <v>32</v>
      </c>
      <c r="L2" s="6"/>
      <c r="M2" s="52" t="s">
        <v>46</v>
      </c>
      <c r="N2" s="3"/>
      <c r="O2" s="3"/>
      <c r="P2" s="3"/>
      <c r="AD2" s="6" t="s">
        <v>78</v>
      </c>
    </row>
    <row r="3" spans="1:31" x14ac:dyDescent="0.3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88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77</v>
      </c>
      <c r="U3" s="3" t="s">
        <v>51</v>
      </c>
      <c r="V3" s="3" t="s">
        <v>50</v>
      </c>
      <c r="W3" s="3" t="s">
        <v>86</v>
      </c>
      <c r="X3" s="3" t="s">
        <v>85</v>
      </c>
      <c r="Y3" s="3" t="s">
        <v>22</v>
      </c>
      <c r="Z3" s="3" t="s">
        <v>33</v>
      </c>
      <c r="AA3" s="3" t="s">
        <v>89</v>
      </c>
      <c r="AB3" s="53" t="s">
        <v>84</v>
      </c>
      <c r="AC3" s="3" t="s">
        <v>61</v>
      </c>
      <c r="AD3" s="3" t="s">
        <v>79</v>
      </c>
      <c r="AE3" s="3" t="s">
        <v>80</v>
      </c>
    </row>
    <row r="4" spans="1:31" x14ac:dyDescent="0.3">
      <c r="D4" s="29"/>
      <c r="F4" s="32"/>
      <c r="K4" s="29"/>
      <c r="L4" s="56"/>
      <c r="S4" s="4"/>
      <c r="Z4" s="4"/>
      <c r="AC4" s="29"/>
      <c r="AD4" t="s">
        <v>81</v>
      </c>
      <c r="AE4" t="s">
        <v>81</v>
      </c>
    </row>
    <row r="5" spans="1:31" x14ac:dyDescent="0.3">
      <c r="D5" s="29"/>
      <c r="F5" s="29"/>
      <c r="K5" s="29"/>
      <c r="L5" s="56"/>
      <c r="AA5" s="71"/>
      <c r="AB5" s="71"/>
      <c r="AC5" s="29"/>
      <c r="AD5" s="72">
        <v>174.07</v>
      </c>
      <c r="AE5" s="51">
        <v>1304.1099999999999</v>
      </c>
    </row>
    <row r="6" spans="1:31" x14ac:dyDescent="0.3">
      <c r="A6" t="s">
        <v>118</v>
      </c>
      <c r="B6" t="s">
        <v>119</v>
      </c>
      <c r="C6" t="s">
        <v>104</v>
      </c>
      <c r="D6" s="29" t="s">
        <v>120</v>
      </c>
      <c r="F6" s="32">
        <v>36.5</v>
      </c>
      <c r="K6" s="71"/>
      <c r="L6" s="56"/>
      <c r="S6" s="4">
        <v>36.5</v>
      </c>
      <c r="Z6" s="4">
        <f>SUM(M6:Y6)</f>
        <v>36.5</v>
      </c>
      <c r="AA6" s="71"/>
      <c r="AB6" s="71"/>
      <c r="AC6" s="29"/>
      <c r="AD6" s="77">
        <f>AD5-Z6+L6-K6-K6</f>
        <v>137.57</v>
      </c>
      <c r="AE6" s="76"/>
    </row>
    <row r="7" spans="1:31" x14ac:dyDescent="0.3">
      <c r="B7" t="s">
        <v>119</v>
      </c>
      <c r="C7" t="s">
        <v>104</v>
      </c>
      <c r="D7" s="29" t="s">
        <v>121</v>
      </c>
      <c r="F7" s="29">
        <v>52.42</v>
      </c>
      <c r="K7" s="71"/>
      <c r="L7" s="56"/>
      <c r="O7">
        <v>52.42</v>
      </c>
      <c r="Z7">
        <f t="shared" ref="Z7:Z8" si="0">SUM(M7:Y7)</f>
        <v>52.42</v>
      </c>
      <c r="AA7" s="71"/>
      <c r="AB7" s="71"/>
      <c r="AC7" s="29"/>
      <c r="AD7" s="77">
        <f>AD6-Z7+L7-K7-K7</f>
        <v>85.149999999999991</v>
      </c>
      <c r="AE7" s="74"/>
    </row>
    <row r="8" spans="1:31" x14ac:dyDescent="0.3">
      <c r="A8" t="s">
        <v>103</v>
      </c>
      <c r="B8" t="s">
        <v>53</v>
      </c>
      <c r="C8" t="s">
        <v>87</v>
      </c>
      <c r="D8" s="73" t="s">
        <v>122</v>
      </c>
      <c r="E8" s="31">
        <v>343.33</v>
      </c>
      <c r="F8" s="32"/>
      <c r="G8" s="4"/>
      <c r="H8" s="4"/>
      <c r="I8" s="4"/>
      <c r="J8" s="4">
        <v>343.33</v>
      </c>
      <c r="K8" s="4"/>
      <c r="L8" s="59">
        <f t="shared" ref="L8:L11" si="1">SUM(G8:K8)</f>
        <v>343.33</v>
      </c>
      <c r="M8" s="70"/>
      <c r="N8" s="70"/>
      <c r="O8" s="70"/>
      <c r="P8" s="71"/>
      <c r="Q8" s="71"/>
      <c r="R8" s="71"/>
      <c r="S8" s="71"/>
      <c r="T8" s="71"/>
      <c r="U8" s="71"/>
      <c r="V8" s="71"/>
      <c r="W8" s="71"/>
      <c r="X8" s="71"/>
      <c r="Y8" s="71"/>
      <c r="Z8">
        <f t="shared" si="0"/>
        <v>0</v>
      </c>
      <c r="AA8" s="70"/>
      <c r="AB8" s="70"/>
      <c r="AC8" s="29"/>
      <c r="AD8" s="77">
        <f>AD7-Z8+L8-K8-K8</f>
        <v>428.47999999999996</v>
      </c>
      <c r="AE8" s="32">
        <f>AE5+K8</f>
        <v>1304.1099999999999</v>
      </c>
    </row>
    <row r="9" spans="1:31" x14ac:dyDescent="0.3">
      <c r="A9" t="s">
        <v>123</v>
      </c>
      <c r="B9" t="s">
        <v>107</v>
      </c>
      <c r="C9" t="s">
        <v>104</v>
      </c>
      <c r="D9" s="73" t="s">
        <v>124</v>
      </c>
      <c r="E9" s="31"/>
      <c r="F9" s="32">
        <v>108</v>
      </c>
      <c r="G9" s="4"/>
      <c r="H9" s="4"/>
      <c r="I9" s="4"/>
      <c r="J9" s="4"/>
      <c r="K9" s="4"/>
      <c r="L9" s="59">
        <f t="shared" si="1"/>
        <v>0</v>
      </c>
      <c r="M9" s="4"/>
      <c r="N9" s="4"/>
      <c r="O9" s="4"/>
      <c r="U9" s="4">
        <v>108</v>
      </c>
      <c r="Z9" s="4">
        <f t="shared" ref="Z9:Z52" si="2">SUM(M9:Y9)</f>
        <v>108</v>
      </c>
      <c r="AA9" s="4"/>
      <c r="AB9" s="4"/>
      <c r="AC9" s="32">
        <v>18</v>
      </c>
      <c r="AD9" s="78">
        <f>AD8-Z9+L9-K9</f>
        <v>320.47999999999996</v>
      </c>
      <c r="AE9" s="32">
        <f t="shared" ref="AE9:AE25" si="3">AE8+K9</f>
        <v>1304.1099999999999</v>
      </c>
    </row>
    <row r="10" spans="1:31" x14ac:dyDescent="0.3">
      <c r="A10" t="s">
        <v>125</v>
      </c>
      <c r="B10" t="s">
        <v>126</v>
      </c>
      <c r="C10" t="s">
        <v>104</v>
      </c>
      <c r="D10" s="73" t="s">
        <v>127</v>
      </c>
      <c r="E10" s="31"/>
      <c r="F10" s="32">
        <v>83.88</v>
      </c>
      <c r="G10" s="4"/>
      <c r="H10" s="4"/>
      <c r="I10" s="4"/>
      <c r="J10" s="4"/>
      <c r="K10" s="4"/>
      <c r="L10" s="59">
        <f t="shared" si="1"/>
        <v>0</v>
      </c>
      <c r="M10" s="4"/>
      <c r="N10" s="4"/>
      <c r="O10" s="4"/>
      <c r="U10">
        <v>83.88</v>
      </c>
      <c r="Z10" s="4">
        <f t="shared" si="2"/>
        <v>83.88</v>
      </c>
      <c r="AA10" s="4"/>
      <c r="AB10" s="4"/>
      <c r="AC10" s="29"/>
      <c r="AD10" s="78">
        <f>AD9-Z10+L10-K10</f>
        <v>236.59999999999997</v>
      </c>
      <c r="AE10" s="32">
        <f t="shared" si="3"/>
        <v>1304.1099999999999</v>
      </c>
    </row>
    <row r="11" spans="1:31" x14ac:dyDescent="0.3">
      <c r="B11" t="s">
        <v>128</v>
      </c>
      <c r="C11" t="s">
        <v>104</v>
      </c>
      <c r="D11" s="73" t="s">
        <v>129</v>
      </c>
      <c r="E11" s="31"/>
      <c r="F11" s="32">
        <v>120</v>
      </c>
      <c r="G11" s="4"/>
      <c r="H11" s="4"/>
      <c r="I11" s="4"/>
      <c r="J11" s="4"/>
      <c r="K11" s="4"/>
      <c r="L11" s="59">
        <f t="shared" si="1"/>
        <v>0</v>
      </c>
      <c r="M11" s="4"/>
      <c r="N11" s="4"/>
      <c r="O11" s="4"/>
      <c r="P11" s="4">
        <v>120</v>
      </c>
      <c r="U11" s="4"/>
      <c r="Z11" s="4">
        <f t="shared" si="2"/>
        <v>120</v>
      </c>
      <c r="AA11" s="4"/>
      <c r="AB11" s="4"/>
      <c r="AC11" s="32">
        <v>20</v>
      </c>
      <c r="AD11" s="78">
        <f>AD10-Z11+L11+AB12-K11</f>
        <v>366.59999999999997</v>
      </c>
      <c r="AE11" s="32">
        <f t="shared" si="3"/>
        <v>1304.1099999999999</v>
      </c>
    </row>
    <row r="12" spans="1:31" x14ac:dyDescent="0.3">
      <c r="B12" t="s">
        <v>130</v>
      </c>
      <c r="C12" t="s">
        <v>112</v>
      </c>
      <c r="E12" s="31"/>
      <c r="F12" s="4"/>
      <c r="G12" s="31"/>
      <c r="H12" s="4"/>
      <c r="I12" s="4"/>
      <c r="J12" s="4"/>
      <c r="K12" s="4"/>
      <c r="L12" s="59">
        <f t="shared" ref="L12:L58" si="4">SUM(G12:K12)</f>
        <v>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 t="shared" si="2"/>
        <v>0</v>
      </c>
      <c r="AA12" s="4"/>
      <c r="AB12" s="4">
        <v>250</v>
      </c>
      <c r="AC12" s="32"/>
      <c r="AD12" s="78">
        <f>AD11-Z12+L12-K12</f>
        <v>366.59999999999997</v>
      </c>
      <c r="AE12" s="32">
        <f>AE11+K12-AB12</f>
        <v>1054.1099999999999</v>
      </c>
    </row>
    <row r="13" spans="1:31" x14ac:dyDescent="0.3">
      <c r="A13" t="s">
        <v>105</v>
      </c>
      <c r="B13" t="s">
        <v>107</v>
      </c>
      <c r="C13" t="s">
        <v>87</v>
      </c>
      <c r="D13" t="s">
        <v>131</v>
      </c>
      <c r="E13" s="31">
        <v>4000</v>
      </c>
      <c r="F13" s="4"/>
      <c r="G13" s="31">
        <v>4000</v>
      </c>
      <c r="H13" s="4"/>
      <c r="I13" s="4"/>
      <c r="J13" s="4"/>
      <c r="K13" s="4"/>
      <c r="L13" s="59">
        <f t="shared" si="4"/>
        <v>4000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f t="shared" si="2"/>
        <v>0</v>
      </c>
      <c r="AA13" s="4"/>
      <c r="AB13" s="4"/>
      <c r="AC13" s="32"/>
      <c r="AD13" s="78">
        <f>AD12-Z13+L13-K13</f>
        <v>4366.6000000000004</v>
      </c>
      <c r="AE13" s="32">
        <f t="shared" si="3"/>
        <v>1054.1099999999999</v>
      </c>
    </row>
    <row r="14" spans="1:31" x14ac:dyDescent="0.3">
      <c r="A14" t="s">
        <v>134</v>
      </c>
      <c r="B14" t="s">
        <v>53</v>
      </c>
      <c r="C14" t="s">
        <v>104</v>
      </c>
      <c r="D14" t="s">
        <v>133</v>
      </c>
      <c r="E14" s="31"/>
      <c r="F14" s="4">
        <v>14</v>
      </c>
      <c r="G14" s="31"/>
      <c r="H14" s="4"/>
      <c r="I14" s="4"/>
      <c r="J14" s="4"/>
      <c r="K14" s="4"/>
      <c r="L14" s="59">
        <f t="shared" si="4"/>
        <v>0</v>
      </c>
      <c r="M14" s="4">
        <v>14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f t="shared" si="2"/>
        <v>14</v>
      </c>
      <c r="AA14" s="4"/>
      <c r="AB14" s="4"/>
      <c r="AC14" s="32"/>
      <c r="AD14" s="78">
        <f>AD13-Z14+L14-K14</f>
        <v>4352.6000000000004</v>
      </c>
      <c r="AE14" s="32">
        <f t="shared" si="3"/>
        <v>1054.1099999999999</v>
      </c>
    </row>
    <row r="15" spans="1:31" x14ac:dyDescent="0.3">
      <c r="B15" t="s">
        <v>94</v>
      </c>
      <c r="C15" t="s">
        <v>104</v>
      </c>
      <c r="D15" t="s">
        <v>135</v>
      </c>
      <c r="E15" s="31"/>
      <c r="F15" s="4">
        <v>100.7</v>
      </c>
      <c r="G15" s="31"/>
      <c r="H15" s="4"/>
      <c r="I15" s="4"/>
      <c r="J15" s="4"/>
      <c r="K15" s="4"/>
      <c r="L15" s="59">
        <f t="shared" si="4"/>
        <v>0</v>
      </c>
      <c r="M15" s="4">
        <v>100.7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f t="shared" si="2"/>
        <v>100.7</v>
      </c>
      <c r="AA15" s="4"/>
      <c r="AB15" s="4"/>
      <c r="AC15" s="32"/>
      <c r="AD15" s="78">
        <f>AD14-Z15+L15-K15</f>
        <v>4251.9000000000005</v>
      </c>
      <c r="AE15" s="32">
        <f t="shared" si="3"/>
        <v>1054.1099999999999</v>
      </c>
    </row>
    <row r="16" spans="1:31" x14ac:dyDescent="0.3">
      <c r="B16" t="s">
        <v>110</v>
      </c>
      <c r="C16" t="s">
        <v>104</v>
      </c>
      <c r="D16" t="s">
        <v>136</v>
      </c>
      <c r="E16" s="31"/>
      <c r="F16" s="4">
        <v>184.64</v>
      </c>
      <c r="G16" s="31"/>
      <c r="H16" s="4"/>
      <c r="I16" s="4"/>
      <c r="J16" s="4"/>
      <c r="K16" s="4"/>
      <c r="L16" s="59">
        <f t="shared" si="4"/>
        <v>0</v>
      </c>
      <c r="M16" s="4"/>
      <c r="N16" s="4"/>
      <c r="O16" s="4"/>
      <c r="P16" s="4"/>
      <c r="Q16" s="4"/>
      <c r="R16" s="4"/>
      <c r="S16" s="4">
        <v>184.64</v>
      </c>
      <c r="T16" s="4"/>
      <c r="U16" s="4"/>
      <c r="V16" s="4"/>
      <c r="W16" s="4"/>
      <c r="X16" s="4"/>
      <c r="Y16" s="4"/>
      <c r="Z16" s="4">
        <f t="shared" si="2"/>
        <v>184.64</v>
      </c>
      <c r="AA16" s="4"/>
      <c r="AB16" s="4"/>
      <c r="AC16" s="32"/>
      <c r="AD16" s="78">
        <f>AD15-Z16+L16-K16</f>
        <v>4067.2600000000007</v>
      </c>
      <c r="AE16" s="32">
        <f t="shared" si="3"/>
        <v>1054.1099999999999</v>
      </c>
    </row>
    <row r="17" spans="1:31" x14ac:dyDescent="0.3">
      <c r="A17" t="s">
        <v>108</v>
      </c>
      <c r="B17" t="s">
        <v>53</v>
      </c>
      <c r="C17" t="s">
        <v>104</v>
      </c>
      <c r="D17" t="s">
        <v>137</v>
      </c>
      <c r="E17" s="31"/>
      <c r="F17" s="32">
        <v>14</v>
      </c>
      <c r="G17" s="4"/>
      <c r="H17" s="4"/>
      <c r="I17" s="4"/>
      <c r="J17" s="4"/>
      <c r="K17" s="4"/>
      <c r="L17" s="59">
        <f t="shared" si="4"/>
        <v>0</v>
      </c>
      <c r="M17" s="4">
        <v>14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f t="shared" si="2"/>
        <v>14</v>
      </c>
      <c r="AA17" s="4"/>
      <c r="AB17" s="4"/>
      <c r="AC17" s="32"/>
      <c r="AD17" s="78">
        <f>AD16-Z17+L17-K17</f>
        <v>4053.2600000000007</v>
      </c>
      <c r="AE17" s="32">
        <f t="shared" si="3"/>
        <v>1054.1099999999999</v>
      </c>
    </row>
    <row r="18" spans="1:31" x14ac:dyDescent="0.3">
      <c r="B18" t="s">
        <v>94</v>
      </c>
      <c r="C18" t="s">
        <v>104</v>
      </c>
      <c r="D18" t="s">
        <v>138</v>
      </c>
      <c r="E18" s="31"/>
      <c r="F18" s="32">
        <v>100.7</v>
      </c>
      <c r="G18" s="4"/>
      <c r="H18" s="4"/>
      <c r="I18" s="4"/>
      <c r="J18" s="4"/>
      <c r="K18" s="4"/>
      <c r="L18" s="59">
        <f t="shared" si="4"/>
        <v>0</v>
      </c>
      <c r="M18" s="4">
        <v>100.7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f t="shared" si="2"/>
        <v>100.7</v>
      </c>
      <c r="AA18" s="4"/>
      <c r="AB18" s="4"/>
      <c r="AC18" s="32"/>
      <c r="AD18" s="78">
        <f>AD17-Z18+L18-K18</f>
        <v>3952.5600000000009</v>
      </c>
      <c r="AE18" s="32">
        <f t="shared" si="3"/>
        <v>1054.1099999999999</v>
      </c>
    </row>
    <row r="19" spans="1:31" x14ac:dyDescent="0.3">
      <c r="A19" t="s">
        <v>139</v>
      </c>
      <c r="B19" t="s">
        <v>53</v>
      </c>
      <c r="C19" t="s">
        <v>104</v>
      </c>
      <c r="D19" t="s">
        <v>140</v>
      </c>
      <c r="E19" s="31"/>
      <c r="F19" s="32">
        <v>5.2</v>
      </c>
      <c r="G19" s="4"/>
      <c r="H19" s="4"/>
      <c r="I19" s="4"/>
      <c r="J19" s="4"/>
      <c r="K19" s="4"/>
      <c r="L19" s="56">
        <f t="shared" si="4"/>
        <v>0</v>
      </c>
      <c r="M19" s="4">
        <v>5.2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f t="shared" si="2"/>
        <v>5.2</v>
      </c>
      <c r="AA19" s="4"/>
      <c r="AB19" s="4"/>
      <c r="AC19" s="32"/>
      <c r="AD19" s="78">
        <f>AD18-Z19+L19-K19</f>
        <v>3947.360000000001</v>
      </c>
      <c r="AE19" s="32">
        <f t="shared" si="3"/>
        <v>1054.1099999999999</v>
      </c>
    </row>
    <row r="20" spans="1:31" x14ac:dyDescent="0.3">
      <c r="B20" t="s">
        <v>126</v>
      </c>
      <c r="C20" t="s">
        <v>104</v>
      </c>
      <c r="D20" t="s">
        <v>143</v>
      </c>
      <c r="E20" s="31"/>
      <c r="F20" s="32">
        <v>267.60000000000002</v>
      </c>
      <c r="G20" s="4"/>
      <c r="H20" s="4"/>
      <c r="I20" s="4"/>
      <c r="J20" s="4"/>
      <c r="K20" s="4"/>
      <c r="L20" s="56">
        <f t="shared" si="4"/>
        <v>0</v>
      </c>
      <c r="M20" s="4"/>
      <c r="N20" s="4"/>
      <c r="O20" s="4"/>
      <c r="P20" s="4"/>
      <c r="Q20" s="4"/>
      <c r="R20" s="4"/>
      <c r="S20" s="4"/>
      <c r="T20" s="4"/>
      <c r="U20" s="4">
        <v>267.60000000000002</v>
      </c>
      <c r="V20" s="4"/>
      <c r="W20" s="4"/>
      <c r="X20" s="4"/>
      <c r="Y20" s="4"/>
      <c r="Z20" s="4">
        <f t="shared" si="2"/>
        <v>267.60000000000002</v>
      </c>
      <c r="AA20" s="4"/>
      <c r="AB20" s="4"/>
      <c r="AC20" s="32"/>
      <c r="AD20" s="78">
        <f>AD19-Z20+L20-K20</f>
        <v>3679.7600000000011</v>
      </c>
      <c r="AE20" s="32">
        <f t="shared" si="3"/>
        <v>1054.1099999999999</v>
      </c>
    </row>
    <row r="21" spans="1:31" x14ac:dyDescent="0.3">
      <c r="B21" t="s">
        <v>109</v>
      </c>
      <c r="C21" t="s">
        <v>67</v>
      </c>
      <c r="E21" s="31">
        <v>2.4700000000000002</v>
      </c>
      <c r="F21" s="32"/>
      <c r="G21" s="4"/>
      <c r="H21" s="4"/>
      <c r="I21" s="4"/>
      <c r="J21" s="4"/>
      <c r="K21" s="4">
        <v>2.4700000000000002</v>
      </c>
      <c r="L21" s="56">
        <f t="shared" si="4"/>
        <v>2.4700000000000002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f t="shared" si="2"/>
        <v>0</v>
      </c>
      <c r="AA21" s="4"/>
      <c r="AB21" s="4"/>
      <c r="AC21" s="32"/>
      <c r="AD21" s="78">
        <f>AD20-Z21+L21-K21</f>
        <v>3679.7600000000011</v>
      </c>
      <c r="AE21" s="32">
        <f t="shared" si="3"/>
        <v>1056.58</v>
      </c>
    </row>
    <row r="22" spans="1:31" x14ac:dyDescent="0.3">
      <c r="A22" t="s">
        <v>141</v>
      </c>
      <c r="B22" t="s">
        <v>53</v>
      </c>
      <c r="C22" t="s">
        <v>104</v>
      </c>
      <c r="D22" t="s">
        <v>142</v>
      </c>
      <c r="E22" s="31"/>
      <c r="F22" s="32">
        <v>14</v>
      </c>
      <c r="G22" s="4"/>
      <c r="H22" s="4"/>
      <c r="I22" s="4"/>
      <c r="J22" s="4"/>
      <c r="K22" s="4"/>
      <c r="L22" s="56">
        <f t="shared" si="4"/>
        <v>0</v>
      </c>
      <c r="M22" s="4">
        <v>14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>
        <f t="shared" si="2"/>
        <v>14</v>
      </c>
      <c r="AA22" s="4"/>
      <c r="AB22" s="4"/>
      <c r="AC22" s="32"/>
      <c r="AD22" s="78">
        <f>AD21-Z22+L22-K22</f>
        <v>3665.7600000000011</v>
      </c>
      <c r="AE22" s="32">
        <f t="shared" si="3"/>
        <v>1056.58</v>
      </c>
    </row>
    <row r="23" spans="1:31" x14ac:dyDescent="0.3">
      <c r="B23" t="s">
        <v>144</v>
      </c>
      <c r="C23" t="s">
        <v>104</v>
      </c>
      <c r="D23" t="s">
        <v>145</v>
      </c>
      <c r="E23" s="31"/>
      <c r="F23" s="32">
        <v>100</v>
      </c>
      <c r="G23" s="4"/>
      <c r="H23" s="4"/>
      <c r="I23" s="4"/>
      <c r="J23" s="4"/>
      <c r="K23" s="4"/>
      <c r="L23" s="56"/>
      <c r="M23" s="4"/>
      <c r="N23" s="68"/>
      <c r="O23" s="4"/>
      <c r="P23" s="4"/>
      <c r="Q23" s="4"/>
      <c r="R23" s="4"/>
      <c r="S23" s="4"/>
      <c r="T23" s="4"/>
      <c r="U23" s="4"/>
      <c r="V23" s="4">
        <v>100</v>
      </c>
      <c r="W23" s="4"/>
      <c r="X23" s="4"/>
      <c r="Y23" s="4"/>
      <c r="Z23" s="4">
        <f t="shared" si="2"/>
        <v>100</v>
      </c>
      <c r="AA23" s="4"/>
      <c r="AB23" s="68"/>
      <c r="AC23" s="32"/>
      <c r="AD23" s="78">
        <f>AD22-Z23+L23-K23</f>
        <v>3565.7600000000011</v>
      </c>
      <c r="AE23" s="32">
        <f t="shared" si="3"/>
        <v>1056.58</v>
      </c>
    </row>
    <row r="24" spans="1:31" x14ac:dyDescent="0.3">
      <c r="A24" t="s">
        <v>146</v>
      </c>
      <c r="B24" t="s">
        <v>94</v>
      </c>
      <c r="C24" t="s">
        <v>104</v>
      </c>
      <c r="D24" t="s">
        <v>147</v>
      </c>
      <c r="E24" s="31"/>
      <c r="F24" s="32">
        <v>100.7</v>
      </c>
      <c r="G24" s="4"/>
      <c r="H24" s="4"/>
      <c r="I24" s="4"/>
      <c r="J24" s="4"/>
      <c r="K24" s="4"/>
      <c r="L24" s="56">
        <f t="shared" si="4"/>
        <v>0</v>
      </c>
      <c r="M24" s="4">
        <v>100.7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f t="shared" si="2"/>
        <v>100.7</v>
      </c>
      <c r="AA24" s="4"/>
      <c r="AB24" s="4"/>
      <c r="AC24" s="32"/>
      <c r="AD24" s="78">
        <f>AD23-Z24+L24-K24</f>
        <v>3465.0600000000013</v>
      </c>
      <c r="AE24" s="32">
        <f t="shared" si="3"/>
        <v>1056.58</v>
      </c>
    </row>
    <row r="25" spans="1:31" x14ac:dyDescent="0.3">
      <c r="A25" t="s">
        <v>148</v>
      </c>
      <c r="B25" t="s">
        <v>111</v>
      </c>
      <c r="C25" t="s">
        <v>104</v>
      </c>
      <c r="D25" t="s">
        <v>149</v>
      </c>
      <c r="E25" s="31"/>
      <c r="F25" s="32">
        <v>342.15</v>
      </c>
      <c r="G25" s="4"/>
      <c r="H25" s="4"/>
      <c r="I25" s="4"/>
      <c r="J25" s="4"/>
      <c r="K25" s="4"/>
      <c r="L25" s="56">
        <f t="shared" si="4"/>
        <v>0</v>
      </c>
      <c r="M25" s="4"/>
      <c r="N25" s="4"/>
      <c r="O25" s="4"/>
      <c r="P25" s="4"/>
      <c r="Q25" s="4">
        <v>342.15</v>
      </c>
      <c r="R25" s="4"/>
      <c r="S25" s="4"/>
      <c r="T25" s="4"/>
      <c r="U25" s="4"/>
      <c r="V25" s="4"/>
      <c r="W25" s="4"/>
      <c r="X25" s="4"/>
      <c r="Y25" s="4"/>
      <c r="Z25" s="4">
        <f t="shared" si="2"/>
        <v>342.15</v>
      </c>
      <c r="AA25" s="4"/>
      <c r="AB25" s="4"/>
      <c r="AC25" s="32"/>
      <c r="AD25" s="79">
        <f>AD24-Z25+L25-K25</f>
        <v>3122.9100000000012</v>
      </c>
      <c r="AE25" s="69">
        <f t="shared" si="3"/>
        <v>1056.58</v>
      </c>
    </row>
    <row r="26" spans="1:31" x14ac:dyDescent="0.3">
      <c r="E26" s="31"/>
      <c r="F26" s="32"/>
      <c r="G26" s="4"/>
      <c r="H26" s="4"/>
      <c r="I26" s="4"/>
      <c r="J26" s="4"/>
      <c r="K26" s="4"/>
      <c r="L26" s="56">
        <f t="shared" si="4"/>
        <v>0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f t="shared" si="2"/>
        <v>0</v>
      </c>
      <c r="AA26" s="4"/>
      <c r="AB26" s="4"/>
      <c r="AC26" s="32"/>
      <c r="AD26" s="31"/>
      <c r="AE26" s="32"/>
    </row>
    <row r="27" spans="1:31" x14ac:dyDescent="0.3">
      <c r="E27" s="31"/>
      <c r="F27" s="32"/>
      <c r="G27" s="4"/>
      <c r="H27" s="4"/>
      <c r="I27" s="4"/>
      <c r="J27" s="4"/>
      <c r="K27" s="4"/>
      <c r="L27" s="56">
        <f t="shared" si="4"/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>
        <f t="shared" si="2"/>
        <v>0</v>
      </c>
      <c r="AA27" s="4"/>
      <c r="AB27" s="4"/>
      <c r="AC27" s="32"/>
      <c r="AD27" s="31"/>
      <c r="AE27" s="32"/>
    </row>
    <row r="28" spans="1:31" x14ac:dyDescent="0.3">
      <c r="E28" s="31"/>
      <c r="F28" s="32"/>
      <c r="G28" s="4"/>
      <c r="H28" s="4"/>
      <c r="I28" s="4"/>
      <c r="J28" s="4"/>
      <c r="K28" s="4"/>
      <c r="L28" s="56">
        <f t="shared" si="4"/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>
        <f t="shared" si="2"/>
        <v>0</v>
      </c>
      <c r="AA28" s="4"/>
      <c r="AB28" s="4"/>
      <c r="AC28" s="32"/>
      <c r="AD28" s="31"/>
      <c r="AE28" s="32"/>
    </row>
    <row r="29" spans="1:31" x14ac:dyDescent="0.3">
      <c r="E29" s="31"/>
      <c r="F29" s="32"/>
      <c r="G29" s="4"/>
      <c r="H29" s="4"/>
      <c r="I29" s="4"/>
      <c r="J29" s="4"/>
      <c r="K29" s="4"/>
      <c r="L29" s="56">
        <f t="shared" si="4"/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f t="shared" si="2"/>
        <v>0</v>
      </c>
      <c r="AA29" s="4"/>
      <c r="AB29" s="4"/>
      <c r="AC29" s="32"/>
      <c r="AD29" s="31"/>
      <c r="AE29" s="32"/>
    </row>
    <row r="30" spans="1:31" x14ac:dyDescent="0.3">
      <c r="E30" s="31"/>
      <c r="F30" s="32"/>
      <c r="G30" s="4"/>
      <c r="H30" s="4"/>
      <c r="I30" s="4"/>
      <c r="J30" s="4"/>
      <c r="K30" s="4"/>
      <c r="L30" s="56">
        <f t="shared" si="4"/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>
        <f t="shared" si="2"/>
        <v>0</v>
      </c>
      <c r="AA30" s="4"/>
      <c r="AB30" s="4"/>
      <c r="AC30" s="32"/>
      <c r="AD30" s="31"/>
      <c r="AE30" s="32"/>
    </row>
    <row r="31" spans="1:31" x14ac:dyDescent="0.3">
      <c r="E31" s="31"/>
      <c r="F31" s="32"/>
      <c r="G31" s="4"/>
      <c r="H31" s="4"/>
      <c r="I31" s="4"/>
      <c r="J31" s="4"/>
      <c r="K31" s="4"/>
      <c r="L31" s="56">
        <f t="shared" si="4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>
        <f t="shared" si="2"/>
        <v>0</v>
      </c>
      <c r="AA31" s="4"/>
      <c r="AB31" s="4"/>
      <c r="AC31" s="32"/>
      <c r="AD31" s="31"/>
      <c r="AE31" s="32"/>
    </row>
    <row r="32" spans="1:31" x14ac:dyDescent="0.3">
      <c r="E32" s="31"/>
      <c r="F32" s="32"/>
      <c r="G32" s="4"/>
      <c r="H32" s="4"/>
      <c r="I32" s="4"/>
      <c r="J32" s="4"/>
      <c r="K32" s="4"/>
      <c r="L32" s="56">
        <f t="shared" si="4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>
        <f t="shared" si="2"/>
        <v>0</v>
      </c>
      <c r="AA32" s="4"/>
      <c r="AB32" s="4"/>
      <c r="AC32" s="32"/>
      <c r="AD32" s="31"/>
      <c r="AE32" s="32"/>
    </row>
    <row r="33" spans="5:31" x14ac:dyDescent="0.3">
      <c r="E33" s="31"/>
      <c r="F33" s="32"/>
      <c r="G33" s="4"/>
      <c r="H33" s="4"/>
      <c r="I33" s="4"/>
      <c r="J33" s="4"/>
      <c r="K33" s="4"/>
      <c r="L33" s="56">
        <f t="shared" si="4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>
        <f t="shared" si="2"/>
        <v>0</v>
      </c>
      <c r="AA33" s="4"/>
      <c r="AB33" s="4"/>
      <c r="AC33" s="32"/>
      <c r="AD33" s="31"/>
      <c r="AE33" s="32"/>
    </row>
    <row r="34" spans="5:31" x14ac:dyDescent="0.3">
      <c r="E34" s="31"/>
      <c r="F34" s="32"/>
      <c r="G34" s="4"/>
      <c r="H34" s="4"/>
      <c r="I34" s="4"/>
      <c r="J34" s="4"/>
      <c r="K34" s="4"/>
      <c r="L34" s="56">
        <f t="shared" si="4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>
        <f t="shared" si="2"/>
        <v>0</v>
      </c>
      <c r="AA34" s="4"/>
      <c r="AB34" s="4"/>
      <c r="AC34" s="32"/>
      <c r="AD34" s="31"/>
      <c r="AE34" s="32"/>
    </row>
    <row r="35" spans="5:31" x14ac:dyDescent="0.3">
      <c r="E35" s="31"/>
      <c r="F35" s="32"/>
      <c r="G35" s="4"/>
      <c r="H35" s="4"/>
      <c r="I35" s="4"/>
      <c r="J35" s="4"/>
      <c r="K35" s="4"/>
      <c r="L35" s="56">
        <f t="shared" si="4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>
        <f t="shared" si="2"/>
        <v>0</v>
      </c>
      <c r="AA35" s="4"/>
      <c r="AB35" s="4"/>
      <c r="AC35" s="32"/>
      <c r="AD35" s="31"/>
      <c r="AE35" s="32"/>
    </row>
    <row r="36" spans="5:31" x14ac:dyDescent="0.3">
      <c r="E36" s="31"/>
      <c r="F36" s="32"/>
      <c r="G36" s="4"/>
      <c r="H36" s="4"/>
      <c r="I36" s="4"/>
      <c r="J36" s="4"/>
      <c r="K36" s="4"/>
      <c r="L36" s="56">
        <f t="shared" si="4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>
        <f t="shared" si="2"/>
        <v>0</v>
      </c>
      <c r="AA36" s="4"/>
      <c r="AB36" s="4"/>
      <c r="AC36" s="32"/>
      <c r="AD36" s="31"/>
      <c r="AE36" s="32"/>
    </row>
    <row r="37" spans="5:31" x14ac:dyDescent="0.3">
      <c r="E37" s="31"/>
      <c r="F37" s="32"/>
      <c r="G37" s="4"/>
      <c r="H37" s="4"/>
      <c r="I37" s="4"/>
      <c r="J37" s="4"/>
      <c r="K37" s="4"/>
      <c r="L37" s="56">
        <f t="shared" si="4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>
        <f t="shared" si="2"/>
        <v>0</v>
      </c>
      <c r="AA37" s="4"/>
      <c r="AB37" s="4"/>
      <c r="AC37" s="32"/>
      <c r="AD37" s="31"/>
      <c r="AE37" s="32"/>
    </row>
    <row r="38" spans="5:31" x14ac:dyDescent="0.3">
      <c r="E38" s="31"/>
      <c r="F38" s="32"/>
      <c r="G38" s="4"/>
      <c r="H38" s="4"/>
      <c r="I38" s="4"/>
      <c r="J38" s="4"/>
      <c r="K38" s="4"/>
      <c r="L38" s="56">
        <f t="shared" si="4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>
        <f t="shared" si="2"/>
        <v>0</v>
      </c>
      <c r="AA38" s="4"/>
      <c r="AB38" s="4"/>
      <c r="AC38" s="32"/>
      <c r="AD38" s="31"/>
      <c r="AE38" s="32"/>
    </row>
    <row r="39" spans="5:31" x14ac:dyDescent="0.3">
      <c r="E39" s="31"/>
      <c r="F39" s="32"/>
      <c r="G39" s="4"/>
      <c r="H39" s="4"/>
      <c r="I39" s="4"/>
      <c r="J39" s="4"/>
      <c r="K39" s="4"/>
      <c r="L39" s="56">
        <f t="shared" si="4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>
        <f t="shared" si="2"/>
        <v>0</v>
      </c>
      <c r="AA39" s="4"/>
      <c r="AB39" s="4"/>
      <c r="AC39" s="32"/>
      <c r="AD39" s="31"/>
      <c r="AE39" s="32"/>
    </row>
    <row r="40" spans="5:31" x14ac:dyDescent="0.3">
      <c r="E40" s="31"/>
      <c r="F40" s="32"/>
      <c r="G40" s="4"/>
      <c r="H40" s="4"/>
      <c r="I40" s="4"/>
      <c r="J40" s="4"/>
      <c r="K40" s="4"/>
      <c r="L40" s="56">
        <f t="shared" si="4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>
        <f t="shared" si="2"/>
        <v>0</v>
      </c>
      <c r="AA40" s="4"/>
      <c r="AB40" s="4"/>
      <c r="AC40" s="32"/>
      <c r="AD40" s="31"/>
      <c r="AE40" s="32"/>
    </row>
    <row r="41" spans="5:31" x14ac:dyDescent="0.3">
      <c r="E41" s="31"/>
      <c r="F41" s="32"/>
      <c r="G41" s="4"/>
      <c r="H41" s="4"/>
      <c r="I41" s="4"/>
      <c r="J41" s="4"/>
      <c r="K41" s="4"/>
      <c r="L41" s="59">
        <f t="shared" si="4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>
        <f t="shared" si="2"/>
        <v>0</v>
      </c>
      <c r="AA41" s="4"/>
      <c r="AB41" s="4"/>
      <c r="AC41" s="32"/>
      <c r="AD41" s="31"/>
      <c r="AE41" s="32"/>
    </row>
    <row r="42" spans="5:31" x14ac:dyDescent="0.3">
      <c r="E42" s="31"/>
      <c r="F42" s="32"/>
      <c r="G42" s="4"/>
      <c r="H42" s="4"/>
      <c r="I42" s="4"/>
      <c r="J42" s="4"/>
      <c r="K42" s="4"/>
      <c r="L42" s="59">
        <f t="shared" si="4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>
        <f t="shared" si="2"/>
        <v>0</v>
      </c>
      <c r="AA42" s="4"/>
      <c r="AB42" s="4"/>
      <c r="AC42" s="32"/>
      <c r="AD42" s="31"/>
      <c r="AE42" s="32"/>
    </row>
    <row r="43" spans="5:31" x14ac:dyDescent="0.3">
      <c r="E43" s="31"/>
      <c r="F43" s="32"/>
      <c r="G43" s="4"/>
      <c r="H43" s="4"/>
      <c r="I43" s="4"/>
      <c r="J43" s="4"/>
      <c r="K43" s="4"/>
      <c r="L43" s="59">
        <f t="shared" si="4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>
        <f t="shared" si="2"/>
        <v>0</v>
      </c>
      <c r="AA43" s="4"/>
      <c r="AB43" s="4"/>
      <c r="AC43" s="32"/>
      <c r="AD43" s="31"/>
      <c r="AE43" s="32"/>
    </row>
    <row r="44" spans="5:31" x14ac:dyDescent="0.3">
      <c r="E44" s="31"/>
      <c r="F44" s="32"/>
      <c r="G44" s="4"/>
      <c r="H44" s="4"/>
      <c r="I44" s="4"/>
      <c r="J44" s="4"/>
      <c r="K44" s="4"/>
      <c r="L44" s="59">
        <f t="shared" si="4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>
        <f t="shared" si="2"/>
        <v>0</v>
      </c>
      <c r="AA44" s="4"/>
      <c r="AB44" s="4"/>
      <c r="AC44" s="32"/>
      <c r="AD44" s="31"/>
      <c r="AE44" s="32"/>
    </row>
    <row r="45" spans="5:31" x14ac:dyDescent="0.3">
      <c r="E45" s="31"/>
      <c r="F45" s="32"/>
      <c r="G45" s="4"/>
      <c r="H45" s="4"/>
      <c r="I45" s="4"/>
      <c r="J45" s="4"/>
      <c r="K45" s="4"/>
      <c r="L45" s="59">
        <f t="shared" si="4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>
        <f t="shared" si="2"/>
        <v>0</v>
      </c>
      <c r="AA45" s="4"/>
      <c r="AB45" s="4"/>
      <c r="AC45" s="32"/>
      <c r="AD45" s="31"/>
      <c r="AE45" s="32"/>
    </row>
    <row r="46" spans="5:31" x14ac:dyDescent="0.3">
      <c r="E46" s="31"/>
      <c r="F46" s="32"/>
      <c r="G46" s="4"/>
      <c r="H46" s="4"/>
      <c r="I46" s="4"/>
      <c r="J46" s="4"/>
      <c r="K46" s="4"/>
      <c r="L46" s="59">
        <f t="shared" si="4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>
        <f t="shared" si="2"/>
        <v>0</v>
      </c>
      <c r="AA46" s="4"/>
      <c r="AB46" s="4"/>
      <c r="AC46" s="32"/>
      <c r="AD46" s="31"/>
      <c r="AE46" s="32"/>
    </row>
    <row r="47" spans="5:31" x14ac:dyDescent="0.3">
      <c r="E47" s="31"/>
      <c r="F47" s="32"/>
      <c r="G47" s="4"/>
      <c r="H47" s="4"/>
      <c r="I47" s="4"/>
      <c r="J47" s="4"/>
      <c r="K47" s="4"/>
      <c r="L47" s="59">
        <f t="shared" si="4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>
        <f t="shared" si="2"/>
        <v>0</v>
      </c>
      <c r="AA47" s="4"/>
      <c r="AB47" s="4"/>
      <c r="AC47" s="32"/>
      <c r="AD47" s="31"/>
      <c r="AE47" s="32"/>
    </row>
    <row r="48" spans="5:31" x14ac:dyDescent="0.3">
      <c r="E48" s="31"/>
      <c r="F48" s="32"/>
      <c r="G48" s="4"/>
      <c r="H48" s="4"/>
      <c r="I48" s="4"/>
      <c r="J48" s="4"/>
      <c r="K48" s="4"/>
      <c r="L48" s="59">
        <f t="shared" si="4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f t="shared" si="2"/>
        <v>0</v>
      </c>
      <c r="AA48" s="4"/>
      <c r="AB48" s="4"/>
      <c r="AC48" s="32"/>
      <c r="AD48" s="31"/>
      <c r="AE48" s="32"/>
    </row>
    <row r="49" spans="5:31" x14ac:dyDescent="0.3">
      <c r="E49" s="31"/>
      <c r="F49" s="32"/>
      <c r="G49" s="4"/>
      <c r="H49" s="4"/>
      <c r="I49" s="4"/>
      <c r="J49" s="4"/>
      <c r="K49" s="4"/>
      <c r="L49" s="59">
        <f t="shared" si="4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>
        <f t="shared" si="2"/>
        <v>0</v>
      </c>
      <c r="AA49" s="4"/>
      <c r="AB49" s="4"/>
      <c r="AC49" s="32"/>
      <c r="AD49" s="31"/>
      <c r="AE49" s="32"/>
    </row>
    <row r="50" spans="5:31" x14ac:dyDescent="0.3">
      <c r="E50" s="31"/>
      <c r="F50" s="32"/>
      <c r="G50" s="4"/>
      <c r="H50" s="4"/>
      <c r="I50" s="4"/>
      <c r="J50" s="4"/>
      <c r="K50" s="4"/>
      <c r="L50" s="59">
        <f t="shared" si="4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>
        <f t="shared" si="2"/>
        <v>0</v>
      </c>
      <c r="AA50" s="4"/>
      <c r="AB50" s="4"/>
      <c r="AC50" s="32"/>
      <c r="AD50" s="31"/>
      <c r="AE50" s="32"/>
    </row>
    <row r="51" spans="5:31" x14ac:dyDescent="0.3">
      <c r="E51" s="31"/>
      <c r="F51" s="32"/>
      <c r="G51" s="4"/>
      <c r="H51" s="4"/>
      <c r="I51" s="4"/>
      <c r="J51" s="4"/>
      <c r="K51" s="4"/>
      <c r="L51" s="59">
        <f t="shared" si="4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>
        <f t="shared" si="2"/>
        <v>0</v>
      </c>
      <c r="AA51" s="4"/>
      <c r="AB51" s="4"/>
      <c r="AC51" s="32"/>
      <c r="AD51" s="31"/>
      <c r="AE51" s="32"/>
    </row>
    <row r="52" spans="5:31" x14ac:dyDescent="0.3">
      <c r="E52" s="31"/>
      <c r="F52" s="32"/>
      <c r="G52" s="4"/>
      <c r="H52" s="4"/>
      <c r="I52" s="4"/>
      <c r="J52" s="4"/>
      <c r="K52" s="4"/>
      <c r="L52" s="59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>
        <f t="shared" si="2"/>
        <v>0</v>
      </c>
      <c r="AA52" s="4"/>
      <c r="AB52" s="4"/>
      <c r="AC52" s="32"/>
      <c r="AD52" s="75"/>
      <c r="AE52" s="76"/>
    </row>
    <row r="53" spans="5:31" x14ac:dyDescent="0.3">
      <c r="E53" s="31"/>
      <c r="F53" s="32"/>
      <c r="G53" s="4"/>
      <c r="H53" s="4"/>
      <c r="I53" s="4"/>
      <c r="J53" s="4"/>
      <c r="K53" s="4"/>
      <c r="L53" s="59">
        <f t="shared" si="4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32"/>
      <c r="AD53" s="31"/>
      <c r="AE53" s="32"/>
    </row>
    <row r="54" spans="5:31" x14ac:dyDescent="0.3">
      <c r="E54" s="31"/>
      <c r="F54" s="32"/>
      <c r="G54" s="4"/>
      <c r="H54" s="4"/>
      <c r="I54" s="4"/>
      <c r="J54" s="4"/>
      <c r="K54" s="4"/>
      <c r="L54" s="59">
        <f t="shared" si="4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32"/>
      <c r="AD54" s="31"/>
      <c r="AE54" s="32"/>
    </row>
    <row r="55" spans="5:31" x14ac:dyDescent="0.3">
      <c r="E55" s="31"/>
      <c r="F55" s="32"/>
      <c r="G55" s="4"/>
      <c r="H55" s="4"/>
      <c r="I55" s="4"/>
      <c r="J55" s="4"/>
      <c r="K55" s="4"/>
      <c r="L55" s="59">
        <f t="shared" si="4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32"/>
      <c r="AD55" s="31"/>
      <c r="AE55" s="32"/>
    </row>
    <row r="56" spans="5:31" x14ac:dyDescent="0.3">
      <c r="E56" s="31"/>
      <c r="F56" s="32"/>
      <c r="G56" s="4"/>
      <c r="H56" s="4"/>
      <c r="I56" s="4"/>
      <c r="J56" s="4"/>
      <c r="K56" s="4"/>
      <c r="L56" s="59">
        <f t="shared" si="4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32"/>
      <c r="AD56" s="31"/>
      <c r="AE56" s="32"/>
    </row>
    <row r="57" spans="5:31" x14ac:dyDescent="0.3">
      <c r="E57" s="28"/>
      <c r="F57" s="32"/>
      <c r="L57" s="59">
        <f t="shared" si="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32"/>
      <c r="AD57" s="31"/>
      <c r="AE57" s="32"/>
    </row>
    <row r="58" spans="5:31" x14ac:dyDescent="0.3">
      <c r="E58" s="28"/>
      <c r="F58" s="29"/>
      <c r="L58" s="59">
        <f t="shared" si="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32"/>
      <c r="AD58" s="64"/>
      <c r="AE58" s="65"/>
    </row>
    <row r="59" spans="5:31" x14ac:dyDescent="0.3">
      <c r="E59" s="28"/>
      <c r="F59" s="29"/>
      <c r="L59" s="56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32"/>
      <c r="AD59" s="64"/>
      <c r="AE59" s="65"/>
    </row>
    <row r="60" spans="5:31" x14ac:dyDescent="0.3">
      <c r="E60" s="28"/>
      <c r="F60" s="29"/>
      <c r="L60" s="56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32"/>
      <c r="AD60" s="64"/>
      <c r="AE60" s="65"/>
    </row>
    <row r="61" spans="5:31" x14ac:dyDescent="0.3">
      <c r="E61" s="31"/>
      <c r="F61" s="32"/>
      <c r="G61" s="4"/>
      <c r="H61" s="4"/>
      <c r="I61" s="4"/>
      <c r="J61" s="4"/>
      <c r="K61" s="4"/>
      <c r="L61" s="5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32"/>
      <c r="AD61" s="64"/>
      <c r="AE61" s="65"/>
    </row>
    <row r="62" spans="5:31" x14ac:dyDescent="0.3">
      <c r="E62" s="31"/>
      <c r="F62" s="32"/>
      <c r="G62" s="4"/>
      <c r="H62" s="4"/>
      <c r="I62" s="4"/>
      <c r="J62" s="4"/>
      <c r="K62" s="4"/>
      <c r="L62" s="5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32"/>
      <c r="AD62" s="64"/>
      <c r="AE62" s="65"/>
    </row>
    <row r="63" spans="5:31" x14ac:dyDescent="0.3">
      <c r="E63" s="31"/>
      <c r="F63" s="32"/>
      <c r="G63" s="4"/>
      <c r="H63" s="4"/>
      <c r="I63" s="4"/>
      <c r="J63" s="4"/>
      <c r="K63" s="4"/>
      <c r="L63" s="56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32"/>
      <c r="AD63" s="64"/>
      <c r="AE63" s="65"/>
    </row>
    <row r="64" spans="5:31" x14ac:dyDescent="0.3">
      <c r="E64" s="31"/>
      <c r="F64" s="32"/>
      <c r="G64" s="4"/>
      <c r="H64" s="4"/>
      <c r="I64" s="4"/>
      <c r="J64" s="4"/>
      <c r="K64" s="4"/>
      <c r="L64" s="5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32"/>
      <c r="AD64" s="64"/>
      <c r="AE64" s="65"/>
    </row>
    <row r="65" spans="5:31" x14ac:dyDescent="0.3">
      <c r="E65" s="31"/>
      <c r="F65" s="32"/>
      <c r="G65" s="4"/>
      <c r="H65" s="4"/>
      <c r="I65" s="4"/>
      <c r="J65" s="4"/>
      <c r="K65" s="4"/>
      <c r="L65" s="5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32"/>
      <c r="AD65" s="64"/>
      <c r="AE65" s="65"/>
    </row>
    <row r="66" spans="5:31" x14ac:dyDescent="0.3">
      <c r="E66" s="31"/>
      <c r="F66" s="32"/>
      <c r="G66" s="4"/>
      <c r="H66" s="4"/>
      <c r="I66" s="4"/>
      <c r="J66" s="4"/>
      <c r="K66" s="4"/>
      <c r="L66" s="56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32"/>
      <c r="AD66" s="64"/>
      <c r="AE66" s="65"/>
    </row>
    <row r="67" spans="5:31" x14ac:dyDescent="0.3">
      <c r="E67" s="31"/>
      <c r="F67" s="32"/>
      <c r="G67" s="4"/>
      <c r="H67" s="4"/>
      <c r="I67" s="4"/>
      <c r="J67" s="4"/>
      <c r="K67" s="32"/>
      <c r="L67" s="5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32"/>
      <c r="AD67" s="64"/>
      <c r="AE67" s="65"/>
    </row>
    <row r="68" spans="5:31" x14ac:dyDescent="0.3">
      <c r="E68" s="31"/>
      <c r="F68" s="32"/>
      <c r="G68" s="4"/>
      <c r="H68" s="4"/>
      <c r="I68" s="4"/>
      <c r="J68" s="4"/>
      <c r="K68" s="32"/>
      <c r="L68" s="5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32"/>
      <c r="AD68" s="64"/>
      <c r="AE68" s="65"/>
    </row>
    <row r="69" spans="5:31" x14ac:dyDescent="0.3">
      <c r="E69" s="31"/>
      <c r="F69" s="32"/>
      <c r="G69" s="4"/>
      <c r="H69" s="4"/>
      <c r="I69" s="4"/>
      <c r="J69" s="4"/>
      <c r="K69" s="32"/>
      <c r="L69" s="5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32"/>
      <c r="AD69" s="64"/>
      <c r="AE69" s="65"/>
    </row>
    <row r="70" spans="5:31" x14ac:dyDescent="0.3">
      <c r="E70" s="31"/>
      <c r="F70" s="32"/>
      <c r="G70" s="4"/>
      <c r="H70" s="4"/>
      <c r="I70" s="4"/>
      <c r="J70" s="4"/>
      <c r="K70" s="32"/>
      <c r="L70" s="59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32"/>
      <c r="AD70" s="64"/>
      <c r="AE70" s="65"/>
    </row>
    <row r="71" spans="5:31" x14ac:dyDescent="0.3">
      <c r="E71" s="31"/>
      <c r="F71" s="32"/>
      <c r="G71" s="4"/>
      <c r="H71" s="4"/>
      <c r="I71" s="4"/>
      <c r="J71" s="4"/>
      <c r="K71" s="32"/>
      <c r="L71" s="56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32"/>
      <c r="AD71" s="64"/>
      <c r="AE71" s="65"/>
    </row>
    <row r="72" spans="5:31" x14ac:dyDescent="0.3">
      <c r="E72" s="31"/>
      <c r="F72" s="32"/>
      <c r="G72" s="4"/>
      <c r="H72" s="4"/>
      <c r="I72" s="4"/>
      <c r="J72" s="4"/>
      <c r="K72" s="32"/>
      <c r="L72" s="5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32"/>
      <c r="AD72" s="64"/>
      <c r="AE72" s="65"/>
    </row>
    <row r="73" spans="5:31" x14ac:dyDescent="0.3">
      <c r="E73" s="31"/>
      <c r="F73" s="32"/>
      <c r="G73" s="4"/>
      <c r="H73" s="4"/>
      <c r="I73" s="4"/>
      <c r="J73" s="4"/>
      <c r="K73" s="32"/>
      <c r="L73" s="56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32"/>
      <c r="AD73" s="64"/>
      <c r="AE73" s="65"/>
    </row>
    <row r="74" spans="5:31" x14ac:dyDescent="0.3">
      <c r="E74" s="31"/>
      <c r="F74" s="32"/>
      <c r="G74" s="4"/>
      <c r="H74" s="4"/>
      <c r="I74" s="4"/>
      <c r="J74" s="4"/>
      <c r="K74" s="32"/>
      <c r="L74" s="5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32"/>
      <c r="AD74" s="64"/>
      <c r="AE74" s="65"/>
    </row>
    <row r="75" spans="5:31" x14ac:dyDescent="0.3">
      <c r="E75" s="31"/>
      <c r="F75" s="32"/>
      <c r="G75" s="4"/>
      <c r="H75" s="4"/>
      <c r="I75" s="4"/>
      <c r="J75" s="4"/>
      <c r="K75" s="32"/>
      <c r="L75" s="56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32"/>
      <c r="AD75" s="64"/>
      <c r="AE75" s="65"/>
    </row>
    <row r="76" spans="5:31" x14ac:dyDescent="0.3">
      <c r="E76" s="31"/>
      <c r="F76" s="32"/>
      <c r="G76" s="4"/>
      <c r="H76" s="4"/>
      <c r="I76" s="4"/>
      <c r="J76" s="4"/>
      <c r="K76" s="32"/>
      <c r="L76" s="56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32"/>
      <c r="AD76" s="64"/>
      <c r="AE76" s="65"/>
    </row>
    <row r="77" spans="5:31" x14ac:dyDescent="0.3">
      <c r="E77" s="31"/>
      <c r="F77" s="32"/>
      <c r="G77" s="4"/>
      <c r="H77" s="4"/>
      <c r="I77" s="4"/>
      <c r="J77" s="4"/>
      <c r="K77" s="32"/>
      <c r="L77" s="56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32"/>
      <c r="AD77" s="64"/>
      <c r="AE77" s="65"/>
    </row>
    <row r="78" spans="5:31" x14ac:dyDescent="0.3">
      <c r="E78" s="31"/>
      <c r="F78" s="32"/>
      <c r="G78" s="4"/>
      <c r="H78" s="4"/>
      <c r="I78" s="4"/>
      <c r="J78" s="4"/>
      <c r="K78" s="32"/>
      <c r="L78" s="56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32"/>
      <c r="AD78" s="66"/>
      <c r="AE78" s="67"/>
    </row>
    <row r="79" spans="5:31" x14ac:dyDescent="0.3">
      <c r="E79" s="31"/>
      <c r="F79" s="32"/>
      <c r="G79" s="4"/>
      <c r="H79" s="4"/>
      <c r="I79" s="4"/>
      <c r="J79" s="4"/>
      <c r="K79" s="32"/>
      <c r="L79" s="56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32"/>
      <c r="AD79" s="31"/>
      <c r="AE79" s="32"/>
    </row>
    <row r="80" spans="5:31" x14ac:dyDescent="0.3">
      <c r="E80" s="31"/>
      <c r="F80" s="32"/>
      <c r="G80" s="4"/>
      <c r="H80" s="4"/>
      <c r="I80" s="4"/>
      <c r="J80" s="4"/>
      <c r="K80" s="32"/>
      <c r="L80" s="56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32"/>
      <c r="AD80" s="31"/>
      <c r="AE80" s="32"/>
    </row>
    <row r="81" spans="3:31" x14ac:dyDescent="0.3">
      <c r="E81" s="31"/>
      <c r="F81" s="32"/>
      <c r="G81" s="4"/>
      <c r="H81" s="4"/>
      <c r="I81" s="4"/>
      <c r="J81" s="4"/>
      <c r="K81" s="32"/>
      <c r="L81" s="56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32"/>
      <c r="AD81" s="31"/>
      <c r="AE81" s="32"/>
    </row>
    <row r="82" spans="3:31" x14ac:dyDescent="0.3">
      <c r="E82" s="31"/>
      <c r="F82" s="32"/>
      <c r="G82" s="4"/>
      <c r="H82" s="4"/>
      <c r="I82" s="4"/>
      <c r="J82" s="4"/>
      <c r="K82" s="32"/>
      <c r="L82" s="59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32"/>
      <c r="AD82" s="31"/>
      <c r="AE82" s="32"/>
    </row>
    <row r="83" spans="3:31" x14ac:dyDescent="0.3">
      <c r="E83" s="31"/>
      <c r="F83" s="32"/>
      <c r="G83" s="4"/>
      <c r="H83" s="4"/>
      <c r="I83" s="4"/>
      <c r="J83" s="4"/>
      <c r="K83" s="4"/>
      <c r="L83" s="59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32"/>
      <c r="AD83" s="31"/>
      <c r="AE83" s="32"/>
    </row>
    <row r="84" spans="3:31" x14ac:dyDescent="0.3">
      <c r="E84" s="31"/>
      <c r="F84" s="32"/>
      <c r="G84" s="4"/>
      <c r="H84" s="4"/>
      <c r="I84" s="4"/>
      <c r="J84" s="4"/>
      <c r="K84" s="4"/>
      <c r="L84" s="59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32"/>
      <c r="AD84" s="31"/>
      <c r="AE84" s="32"/>
    </row>
    <row r="85" spans="3:31" x14ac:dyDescent="0.3">
      <c r="E85" s="31"/>
      <c r="F85" s="32"/>
      <c r="G85" s="4"/>
      <c r="H85" s="4"/>
      <c r="I85" s="4"/>
      <c r="J85" s="4"/>
      <c r="K85" s="4"/>
      <c r="L85" s="5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32"/>
      <c r="AD85" s="31"/>
      <c r="AE85" s="32"/>
    </row>
    <row r="86" spans="3:31" x14ac:dyDescent="0.3">
      <c r="E86" s="31"/>
      <c r="F86" s="32"/>
      <c r="G86" s="4"/>
      <c r="H86" s="4"/>
      <c r="I86" s="4"/>
      <c r="J86" s="4"/>
      <c r="K86" s="4"/>
      <c r="L86" s="59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32"/>
      <c r="AD86" s="31"/>
      <c r="AE86" s="32"/>
    </row>
    <row r="87" spans="3:31" x14ac:dyDescent="0.3">
      <c r="E87" s="31"/>
      <c r="F87" s="32"/>
      <c r="G87" s="4"/>
      <c r="H87" s="4"/>
      <c r="I87" s="4"/>
      <c r="J87" s="4"/>
      <c r="K87" s="4"/>
      <c r="L87" s="56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32"/>
      <c r="AD87" s="31"/>
      <c r="AE87" s="32"/>
    </row>
    <row r="88" spans="3:31" x14ac:dyDescent="0.3">
      <c r="E88" s="31"/>
      <c r="F88" s="32"/>
      <c r="G88" s="4"/>
      <c r="H88" s="4"/>
      <c r="I88" s="4"/>
      <c r="J88" s="4"/>
      <c r="K88" s="4"/>
      <c r="L88" s="56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32"/>
      <c r="AD88" s="31"/>
      <c r="AE88" s="32"/>
    </row>
    <row r="89" spans="3:31" x14ac:dyDescent="0.3">
      <c r="E89" s="31"/>
      <c r="F89" s="60"/>
      <c r="G89" s="4"/>
      <c r="H89" s="4"/>
      <c r="I89" s="4"/>
      <c r="J89" s="4"/>
      <c r="K89" s="4"/>
      <c r="L89" s="56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32"/>
      <c r="AD89" s="62"/>
      <c r="AE89" s="63"/>
    </row>
    <row r="90" spans="3:31" x14ac:dyDescent="0.3">
      <c r="C90" s="3" t="s">
        <v>8</v>
      </c>
      <c r="E90" s="30">
        <f>SUM(E6:E89)</f>
        <v>4345.8</v>
      </c>
      <c r="F90" s="30">
        <f>SUM(F6:F89)</f>
        <v>1644.4900000000002</v>
      </c>
      <c r="G90" s="30">
        <f t="shared" ref="E90:AC90" si="5">SUM(G8:G89)</f>
        <v>4000</v>
      </c>
      <c r="H90" s="30">
        <f t="shared" si="5"/>
        <v>0</v>
      </c>
      <c r="I90" s="30">
        <f t="shared" si="5"/>
        <v>0</v>
      </c>
      <c r="J90" s="30">
        <f t="shared" si="5"/>
        <v>343.33</v>
      </c>
      <c r="K90" s="30">
        <f t="shared" si="5"/>
        <v>2.4700000000000002</v>
      </c>
      <c r="L90" s="30">
        <f t="shared" si="5"/>
        <v>4345.8</v>
      </c>
      <c r="M90" s="30">
        <f t="shared" si="5"/>
        <v>349.29999999999995</v>
      </c>
      <c r="N90" s="30">
        <f t="shared" si="5"/>
        <v>0</v>
      </c>
      <c r="O90" s="30">
        <f t="shared" si="5"/>
        <v>0</v>
      </c>
      <c r="P90" s="30">
        <f t="shared" si="5"/>
        <v>120</v>
      </c>
      <c r="Q90" s="30">
        <f t="shared" si="5"/>
        <v>342.15</v>
      </c>
      <c r="R90" s="30">
        <f t="shared" si="5"/>
        <v>0</v>
      </c>
      <c r="S90" s="30">
        <f t="shared" si="5"/>
        <v>184.64</v>
      </c>
      <c r="T90" s="30">
        <f t="shared" si="5"/>
        <v>0</v>
      </c>
      <c r="U90" s="30">
        <f t="shared" si="5"/>
        <v>459.48</v>
      </c>
      <c r="V90" s="30">
        <f t="shared" si="5"/>
        <v>100</v>
      </c>
      <c r="W90" s="30">
        <f t="shared" si="5"/>
        <v>0</v>
      </c>
      <c r="X90" s="30">
        <f t="shared" si="5"/>
        <v>0</v>
      </c>
      <c r="Y90" s="30">
        <f t="shared" si="5"/>
        <v>0</v>
      </c>
      <c r="Z90" s="30">
        <f t="shared" si="5"/>
        <v>1555.5700000000002</v>
      </c>
      <c r="AA90" s="30">
        <f t="shared" si="5"/>
        <v>0</v>
      </c>
      <c r="AB90" s="30">
        <f t="shared" si="5"/>
        <v>250</v>
      </c>
      <c r="AC90" s="58">
        <f t="shared" si="5"/>
        <v>38</v>
      </c>
      <c r="AD90" s="4"/>
      <c r="AE90" s="29"/>
    </row>
    <row r="91" spans="3:31" x14ac:dyDescent="0.3">
      <c r="E91" s="28"/>
      <c r="F91" s="29"/>
      <c r="AC91" s="29"/>
      <c r="AE91" s="29"/>
    </row>
    <row r="92" spans="3:31" ht="15" thickBot="1" x14ac:dyDescent="0.35">
      <c r="C92" s="3" t="s">
        <v>56</v>
      </c>
      <c r="E92" s="55" t="s">
        <v>83</v>
      </c>
      <c r="F92" s="55" t="s">
        <v>83</v>
      </c>
      <c r="G92" s="4">
        <f>Budget!H34</f>
        <v>0</v>
      </c>
      <c r="H92" s="55" t="s">
        <v>83</v>
      </c>
      <c r="I92" s="61"/>
      <c r="J92" s="4">
        <f>Budget!H27</f>
        <v>0</v>
      </c>
      <c r="K92" s="46" t="s">
        <v>83</v>
      </c>
      <c r="L92" s="46" t="s">
        <v>83</v>
      </c>
      <c r="M92" s="4">
        <f>Budget!H6</f>
        <v>1250</v>
      </c>
      <c r="N92" s="4">
        <f>Budget!H7</f>
        <v>50</v>
      </c>
      <c r="O92" s="4">
        <f>Budget!H19</f>
        <v>120</v>
      </c>
      <c r="P92" s="4">
        <f>Budget!H9+Budget!H15</f>
        <v>550</v>
      </c>
      <c r="Q92" s="4">
        <f>Budget!H11</f>
        <v>375</v>
      </c>
      <c r="R92" s="4">
        <f>Budget!H22</f>
        <v>0</v>
      </c>
      <c r="S92" s="4">
        <f>Budget!H12+Budget!H13+Budget!H14</f>
        <v>195</v>
      </c>
      <c r="T92" s="4">
        <f>Budget!H17</f>
        <v>1370</v>
      </c>
      <c r="U92" s="4">
        <f>Budget!H10</f>
        <v>250</v>
      </c>
      <c r="V92" s="4">
        <f>Budget!H16</f>
        <v>300</v>
      </c>
      <c r="W92" s="4"/>
      <c r="X92" s="4">
        <f>Budget!H18</f>
        <v>50</v>
      </c>
      <c r="Y92" s="4">
        <f>Budget!H8</f>
        <v>100</v>
      </c>
      <c r="Z92" s="46" t="s">
        <v>83</v>
      </c>
      <c r="AA92" s="46"/>
      <c r="AB92" s="46" t="s">
        <v>83</v>
      </c>
      <c r="AC92" s="47" t="s">
        <v>83</v>
      </c>
      <c r="AE92" s="29"/>
    </row>
    <row r="93" spans="3:31" ht="15" thickTop="1" x14ac:dyDescent="0.3">
      <c r="E93" s="28"/>
      <c r="F93" s="29"/>
      <c r="K93" s="48"/>
      <c r="L93" s="48"/>
      <c r="Z93" s="48"/>
      <c r="AA93" s="48"/>
      <c r="AB93" s="48"/>
      <c r="AC93" s="49"/>
      <c r="AE93" s="29"/>
    </row>
    <row r="94" spans="3:31" ht="15" thickBot="1" x14ac:dyDescent="0.35">
      <c r="C94" s="3" t="s">
        <v>34</v>
      </c>
      <c r="E94" s="55" t="s">
        <v>83</v>
      </c>
      <c r="F94" s="55" t="s">
        <v>83</v>
      </c>
      <c r="G94" s="34">
        <f t="shared" ref="G94:J94" si="6">G90-G92</f>
        <v>4000</v>
      </c>
      <c r="H94" s="55"/>
      <c r="I94" s="55"/>
      <c r="J94" s="34">
        <f t="shared" si="6"/>
        <v>343.33</v>
      </c>
      <c r="K94" s="50"/>
      <c r="L94" s="50"/>
      <c r="M94" s="54">
        <f>M92-M90</f>
        <v>900.7</v>
      </c>
      <c r="N94" s="54">
        <f t="shared" ref="N94:Y94" si="7">N92-N90</f>
        <v>50</v>
      </c>
      <c r="O94" s="54">
        <f t="shared" si="7"/>
        <v>120</v>
      </c>
      <c r="P94" s="54">
        <f t="shared" si="7"/>
        <v>430</v>
      </c>
      <c r="Q94" s="54">
        <f t="shared" si="7"/>
        <v>32.850000000000023</v>
      </c>
      <c r="R94" s="54">
        <f t="shared" si="7"/>
        <v>0</v>
      </c>
      <c r="S94" s="54">
        <f t="shared" si="7"/>
        <v>10.360000000000014</v>
      </c>
      <c r="T94" s="54">
        <f t="shared" si="7"/>
        <v>1370</v>
      </c>
      <c r="U94" s="54">
        <f t="shared" si="7"/>
        <v>-209.48000000000002</v>
      </c>
      <c r="V94" s="54">
        <f t="shared" si="7"/>
        <v>200</v>
      </c>
      <c r="W94" s="54">
        <f t="shared" si="7"/>
        <v>0</v>
      </c>
      <c r="X94" s="54">
        <f t="shared" si="7"/>
        <v>50</v>
      </c>
      <c r="Y94" s="54">
        <f t="shared" si="7"/>
        <v>100</v>
      </c>
      <c r="Z94" s="50"/>
      <c r="AA94" s="50"/>
      <c r="AB94" s="50"/>
      <c r="AC94" s="50"/>
      <c r="AD94" s="44"/>
      <c r="AE94" s="45"/>
    </row>
    <row r="95" spans="3:31" ht="15" thickTop="1" x14ac:dyDescent="0.3"/>
    <row r="97" spans="3:5" x14ac:dyDescent="0.3">
      <c r="C97" s="3" t="s">
        <v>60</v>
      </c>
      <c r="E97" s="4">
        <f>E90-SUM(G90:K90)</f>
        <v>0</v>
      </c>
    </row>
    <row r="98" spans="3:5" x14ac:dyDescent="0.3">
      <c r="C98" s="3" t="s">
        <v>59</v>
      </c>
      <c r="E98" s="4">
        <f>F90-SUM(M90:Y90)</f>
        <v>88.9200000000003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V34"/>
  <sheetViews>
    <sheetView workbookViewId="0">
      <selection activeCell="K8" sqref="K8"/>
    </sheetView>
  </sheetViews>
  <sheetFormatPr defaultRowHeight="14.4" x14ac:dyDescent="0.3"/>
  <sheetData>
    <row r="1" spans="3:14" ht="21" x14ac:dyDescent="0.4">
      <c r="C1" s="6" t="s">
        <v>91</v>
      </c>
    </row>
    <row r="2" spans="3:14" ht="21" x14ac:dyDescent="0.4">
      <c r="C2" s="6" t="s">
        <v>117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37</v>
      </c>
      <c r="H6">
        <v>1250</v>
      </c>
    </row>
    <row r="7" spans="3:14" x14ac:dyDescent="0.3">
      <c r="C7" t="s">
        <v>21</v>
      </c>
      <c r="H7">
        <v>50</v>
      </c>
    </row>
    <row r="8" spans="3:14" x14ac:dyDescent="0.3">
      <c r="C8" t="s">
        <v>22</v>
      </c>
      <c r="H8">
        <v>100</v>
      </c>
    </row>
    <row r="9" spans="3:14" x14ac:dyDescent="0.3">
      <c r="C9" t="s">
        <v>38</v>
      </c>
      <c r="H9">
        <v>500</v>
      </c>
    </row>
    <row r="10" spans="3:14" x14ac:dyDescent="0.3">
      <c r="C10" t="s">
        <v>55</v>
      </c>
      <c r="H10">
        <v>250</v>
      </c>
    </row>
    <row r="11" spans="3:14" x14ac:dyDescent="0.3">
      <c r="C11" t="s">
        <v>25</v>
      </c>
      <c r="H11">
        <v>375</v>
      </c>
    </row>
    <row r="12" spans="3:14" x14ac:dyDescent="0.3">
      <c r="C12" t="s">
        <v>92</v>
      </c>
      <c r="H12">
        <v>40</v>
      </c>
    </row>
    <row r="13" spans="3:14" x14ac:dyDescent="0.3">
      <c r="C13" t="s">
        <v>95</v>
      </c>
      <c r="H13">
        <v>120</v>
      </c>
    </row>
    <row r="14" spans="3:14" x14ac:dyDescent="0.3">
      <c r="C14" t="s">
        <v>96</v>
      </c>
      <c r="H14">
        <v>35</v>
      </c>
    </row>
    <row r="15" spans="3:14" x14ac:dyDescent="0.3">
      <c r="C15" t="s">
        <v>64</v>
      </c>
      <c r="H15">
        <v>50</v>
      </c>
    </row>
    <row r="16" spans="3:14" x14ac:dyDescent="0.3">
      <c r="C16" t="s">
        <v>27</v>
      </c>
      <c r="H16">
        <v>300</v>
      </c>
    </row>
    <row r="17" spans="3:22" x14ac:dyDescent="0.3">
      <c r="C17" t="s">
        <v>97</v>
      </c>
      <c r="H17">
        <v>1370</v>
      </c>
    </row>
    <row r="18" spans="3:22" x14ac:dyDescent="0.3">
      <c r="C18" t="s">
        <v>63</v>
      </c>
      <c r="H18">
        <v>50</v>
      </c>
    </row>
    <row r="19" spans="3:22" x14ac:dyDescent="0.3">
      <c r="C19" t="s">
        <v>98</v>
      </c>
      <c r="H19">
        <v>120</v>
      </c>
    </row>
    <row r="20" spans="3:22" x14ac:dyDescent="0.3">
      <c r="C20" t="s">
        <v>75</v>
      </c>
      <c r="V20" s="71"/>
    </row>
    <row r="21" spans="3:22" x14ac:dyDescent="0.3">
      <c r="C21" t="s">
        <v>65</v>
      </c>
    </row>
    <row r="22" spans="3:22" ht="15" thickBot="1" x14ac:dyDescent="0.35">
      <c r="C22" t="s">
        <v>62</v>
      </c>
    </row>
    <row r="23" spans="3:22" ht="15" thickBot="1" x14ac:dyDescent="0.35">
      <c r="C23" t="s">
        <v>33</v>
      </c>
      <c r="H23" s="5">
        <f>SUM(H6:H22)</f>
        <v>4610</v>
      </c>
      <c r="O23" s="71"/>
      <c r="R23" s="71"/>
    </row>
    <row r="25" spans="3:22" ht="21" x14ac:dyDescent="0.4">
      <c r="C25" s="6" t="s">
        <v>14</v>
      </c>
    </row>
    <row r="27" spans="3:22" ht="15" thickBot="1" x14ac:dyDescent="0.35">
      <c r="C27" t="s">
        <v>39</v>
      </c>
    </row>
    <row r="28" spans="3:22" ht="15" thickBot="1" x14ac:dyDescent="0.35">
      <c r="H28" s="5">
        <f>SUM(H27:H27)</f>
        <v>0</v>
      </c>
    </row>
    <row r="30" spans="3:22" ht="15" thickBot="1" x14ac:dyDescent="0.35"/>
    <row r="31" spans="3:22" ht="18.600000000000001" thickBot="1" x14ac:dyDescent="0.4">
      <c r="C31" s="1" t="s">
        <v>40</v>
      </c>
      <c r="H31" s="5">
        <f>H23-H28</f>
        <v>4610</v>
      </c>
    </row>
    <row r="32" spans="3:22" ht="15" thickBot="1" x14ac:dyDescent="0.35"/>
    <row r="33" spans="3:8" ht="18.600000000000001" thickBot="1" x14ac:dyDescent="0.4">
      <c r="C33" s="1" t="s">
        <v>106</v>
      </c>
      <c r="H33" s="5"/>
    </row>
    <row r="34" spans="3:8" ht="18" x14ac:dyDescent="0.35">
      <c r="C34" s="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A6" sqref="A6"/>
    </sheetView>
  </sheetViews>
  <sheetFormatPr defaultRowHeight="14.4" x14ac:dyDescent="0.3"/>
  <cols>
    <col min="1" max="1" width="14.6640625" style="37" customWidth="1"/>
    <col min="2" max="2" width="30.88671875" style="37" customWidth="1"/>
    <col min="3" max="5" width="12.5546875" style="4" customWidth="1"/>
    <col min="7" max="7" width="12.33203125" customWidth="1"/>
  </cols>
  <sheetData>
    <row r="1" spans="1:7" x14ac:dyDescent="0.3">
      <c r="A1" s="35" t="s">
        <v>66</v>
      </c>
      <c r="B1" s="36"/>
    </row>
    <row r="2" spans="1:7" x14ac:dyDescent="0.3">
      <c r="A2" s="35"/>
      <c r="B2" s="36"/>
    </row>
    <row r="3" spans="1:7" x14ac:dyDescent="0.3">
      <c r="C3" s="38" t="s">
        <v>62</v>
      </c>
      <c r="D3" s="38" t="s">
        <v>67</v>
      </c>
      <c r="E3" s="38" t="s">
        <v>82</v>
      </c>
      <c r="F3" s="2" t="s">
        <v>33</v>
      </c>
      <c r="G3" s="38" t="s">
        <v>68</v>
      </c>
    </row>
    <row r="4" spans="1:7" x14ac:dyDescent="0.3">
      <c r="G4">
        <v>1304.1099999999999</v>
      </c>
    </row>
    <row r="5" spans="1:7" x14ac:dyDescent="0.3">
      <c r="A5" s="37" t="s">
        <v>125</v>
      </c>
      <c r="B5" s="37" t="s">
        <v>132</v>
      </c>
      <c r="E5" s="4">
        <v>-250</v>
      </c>
    </row>
    <row r="6" spans="1:7" x14ac:dyDescent="0.3">
      <c r="A6" s="37" t="s">
        <v>139</v>
      </c>
      <c r="B6" s="37" t="s">
        <v>67</v>
      </c>
      <c r="D6" s="4">
        <v>2.4700000000000002</v>
      </c>
      <c r="F6" s="4">
        <f t="shared" ref="F6:F14" si="0">C6+D6+E6</f>
        <v>2.4700000000000002</v>
      </c>
    </row>
    <row r="7" spans="1:7" x14ac:dyDescent="0.3">
      <c r="C7" s="39"/>
      <c r="D7" s="40"/>
      <c r="E7" s="40"/>
      <c r="F7" s="4">
        <f t="shared" si="0"/>
        <v>0</v>
      </c>
    </row>
    <row r="8" spans="1:7" x14ac:dyDescent="0.3">
      <c r="C8" s="39"/>
      <c r="D8" s="40"/>
      <c r="E8" s="40"/>
      <c r="F8" s="4">
        <f t="shared" si="0"/>
        <v>0</v>
      </c>
    </row>
    <row r="9" spans="1:7" x14ac:dyDescent="0.3">
      <c r="C9" s="39"/>
      <c r="D9" s="40"/>
      <c r="E9" s="40"/>
      <c r="F9" s="4">
        <f t="shared" si="0"/>
        <v>0</v>
      </c>
    </row>
    <row r="10" spans="1:7" x14ac:dyDescent="0.3">
      <c r="C10" s="39"/>
      <c r="D10" s="40"/>
      <c r="E10" s="40"/>
      <c r="F10" s="4">
        <f t="shared" si="0"/>
        <v>0</v>
      </c>
    </row>
    <row r="11" spans="1:7" x14ac:dyDescent="0.3">
      <c r="C11" s="39"/>
      <c r="D11" s="40"/>
      <c r="E11" s="40"/>
      <c r="F11" s="4">
        <f t="shared" si="0"/>
        <v>0</v>
      </c>
    </row>
    <row r="12" spans="1:7" x14ac:dyDescent="0.3">
      <c r="C12" s="39"/>
      <c r="D12" s="40"/>
      <c r="E12" s="40"/>
      <c r="F12" s="4">
        <f t="shared" si="0"/>
        <v>0</v>
      </c>
    </row>
    <row r="13" spans="1:7" x14ac:dyDescent="0.3">
      <c r="C13" s="39"/>
      <c r="D13" s="40"/>
      <c r="E13" s="40"/>
      <c r="F13" s="4">
        <f t="shared" si="0"/>
        <v>0</v>
      </c>
    </row>
    <row r="14" spans="1:7" x14ac:dyDescent="0.3">
      <c r="C14" s="39"/>
      <c r="D14" s="40"/>
      <c r="E14" s="40"/>
      <c r="F14" s="4">
        <f t="shared" si="0"/>
        <v>0</v>
      </c>
    </row>
    <row r="15" spans="1:7" x14ac:dyDescent="0.3">
      <c r="C15" s="39"/>
      <c r="D15" s="40"/>
      <c r="E15" s="40"/>
      <c r="F15" s="4"/>
    </row>
    <row r="16" spans="1:7" x14ac:dyDescent="0.3">
      <c r="C16" s="39"/>
      <c r="D16" s="40"/>
      <c r="E16" s="40"/>
      <c r="F16" s="4"/>
    </row>
    <row r="17" spans="2:7" x14ac:dyDescent="0.3">
      <c r="C17" s="39"/>
      <c r="D17" s="40"/>
      <c r="E17" s="40"/>
      <c r="F17" s="4"/>
    </row>
    <row r="18" spans="2:7" x14ac:dyDescent="0.3">
      <c r="C18" s="39"/>
      <c r="D18" s="40"/>
      <c r="E18" s="40"/>
      <c r="F18" s="4"/>
    </row>
    <row r="19" spans="2:7" x14ac:dyDescent="0.3">
      <c r="C19" s="39"/>
      <c r="D19" s="40"/>
      <c r="E19" s="40"/>
      <c r="F19" s="4"/>
    </row>
    <row r="20" spans="2:7" x14ac:dyDescent="0.3">
      <c r="B20" s="37" t="s">
        <v>33</v>
      </c>
      <c r="C20" s="17">
        <f>SUM(C6:C7)</f>
        <v>0</v>
      </c>
      <c r="D20" s="17">
        <f>SUM(D6:D19)</f>
        <v>2.4700000000000002</v>
      </c>
      <c r="E20" s="17">
        <f>SUM(E5:E19)</f>
        <v>-250</v>
      </c>
      <c r="F20" s="17">
        <f>SUM(F6:F19)</f>
        <v>2.4700000000000002</v>
      </c>
      <c r="G20" s="17">
        <f>G4+E5-E8+D20-E9-E10</f>
        <v>1056.58</v>
      </c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2023-07-27T14:24:29Z</cp:lastPrinted>
  <dcterms:created xsi:type="dcterms:W3CDTF">2011-06-26T08:01:14Z</dcterms:created>
  <dcterms:modified xsi:type="dcterms:W3CDTF">2023-08-21T11:55:07Z</dcterms:modified>
  <cp:category/>
  <cp:contentStatus/>
</cp:coreProperties>
</file>