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2\"/>
    </mc:Choice>
  </mc:AlternateContent>
  <xr:revisionPtr revIDLastSave="0" documentId="13_ncr:1_{37BC0A72-B7D6-4783-96CE-6C9941EFE16B}" xr6:coauthVersionLast="47" xr6:coauthVersionMax="47" xr10:uidLastSave="{00000000-0000-0000-0000-000000000000}"/>
  <bookViews>
    <workbookView xWindow="-108" yWindow="-108" windowWidth="23256" windowHeight="12456" tabRatio="459" activeTab="1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6" i="15" l="1"/>
  <c r="AE35" i="15"/>
  <c r="AD34" i="15"/>
  <c r="AD35" i="15" s="1"/>
  <c r="AE33" i="15"/>
  <c r="AE34" i="15" s="1"/>
  <c r="AE36" i="15" s="1"/>
  <c r="AD33" i="15"/>
  <c r="Z36" i="15"/>
  <c r="Z34" i="15"/>
  <c r="Z35" i="15"/>
  <c r="Z33" i="15"/>
  <c r="Z32" i="15"/>
  <c r="AE32" i="15"/>
  <c r="AD32" i="15"/>
  <c r="Z31" i="15"/>
  <c r="AE30" i="15"/>
  <c r="AE31" i="15" s="1"/>
  <c r="AD30" i="15"/>
  <c r="AE27" i="15"/>
  <c r="AE28" i="15" s="1"/>
  <c r="AE29" i="15" s="1"/>
  <c r="AD27" i="15"/>
  <c r="AD28" i="15"/>
  <c r="AD29" i="15" s="1"/>
  <c r="Z29" i="15"/>
  <c r="Z30" i="15"/>
  <c r="Z27" i="15"/>
  <c r="Z28" i="15"/>
  <c r="N86" i="15"/>
  <c r="O86" i="15"/>
  <c r="P86" i="15"/>
  <c r="Q86" i="15"/>
  <c r="R86" i="15"/>
  <c r="S86" i="15"/>
  <c r="T86" i="15"/>
  <c r="U86" i="15"/>
  <c r="V86" i="15"/>
  <c r="W86" i="15"/>
  <c r="X86" i="15"/>
  <c r="Y86" i="15"/>
  <c r="AD31" i="15" l="1"/>
  <c r="Z86" i="15"/>
  <c r="AD16" i="15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15" i="15"/>
  <c r="Z26" i="15"/>
  <c r="AE26" i="15"/>
  <c r="AD7" i="15"/>
  <c r="AD8" i="15" s="1"/>
  <c r="AD9" i="15" s="1"/>
  <c r="AD10" i="15" s="1"/>
  <c r="AD11" i="15" s="1"/>
  <c r="AD12" i="15" s="1"/>
  <c r="AD13" i="15" s="1"/>
  <c r="AD14" i="15" s="1"/>
  <c r="AE7" i="15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6" i="15"/>
  <c r="Z20" i="15"/>
  <c r="Z21" i="15"/>
  <c r="Z22" i="15"/>
  <c r="Z23" i="15"/>
  <c r="Z24" i="15"/>
  <c r="Z25" i="15"/>
  <c r="R88" i="15"/>
  <c r="L42" i="15" l="1"/>
  <c r="L43" i="15"/>
  <c r="L44" i="15"/>
  <c r="L45" i="15"/>
  <c r="L46" i="15"/>
  <c r="L47" i="15"/>
  <c r="L15" i="15"/>
  <c r="L16" i="15"/>
  <c r="Z16" i="15"/>
  <c r="Z15" i="15"/>
  <c r="Z17" i="15"/>
  <c r="Z18" i="15"/>
  <c r="Z19" i="15"/>
  <c r="Z10" i="15"/>
  <c r="Z11" i="15"/>
  <c r="Z12" i="15"/>
  <c r="Z13" i="15"/>
  <c r="Z14" i="15"/>
  <c r="C11" i="9"/>
  <c r="H27" i="3" l="1"/>
  <c r="D27" i="3" s="1"/>
  <c r="H23" i="13"/>
  <c r="H26" i="3"/>
  <c r="H23" i="3"/>
  <c r="H22" i="3"/>
  <c r="L9" i="15"/>
  <c r="L8" i="15"/>
  <c r="L7" i="15"/>
  <c r="L6" i="15"/>
  <c r="B29" i="9" l="1"/>
  <c r="B24" i="9" s="1"/>
  <c r="F13" i="16"/>
  <c r="L54" i="15"/>
  <c r="L53" i="15"/>
  <c r="L52" i="15"/>
  <c r="L51" i="15"/>
  <c r="L50" i="15"/>
  <c r="L49" i="15"/>
  <c r="L48" i="15"/>
  <c r="L41" i="15"/>
  <c r="L40" i="15"/>
  <c r="L39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F86" i="15" l="1"/>
  <c r="X88" i="15" l="1"/>
  <c r="S88" i="15"/>
  <c r="O88" i="15"/>
  <c r="E20" i="16"/>
  <c r="L18" i="15"/>
  <c r="L19" i="15"/>
  <c r="L21" i="15"/>
  <c r="H25" i="3"/>
  <c r="D25" i="3" s="1"/>
  <c r="D23" i="3"/>
  <c r="Z7" i="15"/>
  <c r="Z8" i="15"/>
  <c r="Z9" i="15"/>
  <c r="Z6" i="15"/>
  <c r="AD6" i="15" s="1"/>
  <c r="L10" i="15"/>
  <c r="L11" i="15"/>
  <c r="L12" i="15"/>
  <c r="L13" i="15"/>
  <c r="L14" i="15"/>
  <c r="AA86" i="15" l="1"/>
  <c r="H86" i="15" l="1"/>
  <c r="AB86" i="15"/>
  <c r="AC86" i="15"/>
  <c r="I86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86" i="15"/>
  <c r="J86" i="15"/>
  <c r="K86" i="15"/>
  <c r="G86" i="15"/>
  <c r="B21" i="9"/>
  <c r="E86" i="15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7" i="15" l="1"/>
  <c r="W90" i="15" l="1"/>
  <c r="X90" i="15"/>
  <c r="U88" i="15"/>
  <c r="P88" i="15"/>
  <c r="P90" i="15" s="1"/>
  <c r="V88" i="15"/>
  <c r="V90" i="15" s="1"/>
  <c r="Q88" i="15"/>
  <c r="Q90" i="15" s="1"/>
  <c r="B30" i="9" l="1"/>
  <c r="C31" i="9" s="1"/>
  <c r="C33" i="9" s="1"/>
  <c r="R90" i="15"/>
  <c r="S90" i="15"/>
  <c r="B19" i="3"/>
  <c r="U90" i="15"/>
  <c r="L86" i="15" l="1"/>
  <c r="T88" i="15"/>
  <c r="T90" i="15" s="1"/>
  <c r="D22" i="3"/>
  <c r="B22" i="3"/>
  <c r="D20" i="16"/>
  <c r="G20" i="16" s="1"/>
  <c r="F20" i="16"/>
  <c r="C20" i="16"/>
  <c r="H28" i="13"/>
  <c r="H31" i="13" l="1"/>
  <c r="F22" i="3"/>
  <c r="J88" i="15" l="1"/>
  <c r="Y88" i="15"/>
  <c r="O90" i="15"/>
  <c r="N88" i="15"/>
  <c r="N90" i="15" s="1"/>
  <c r="M88" i="15"/>
  <c r="G88" i="15"/>
  <c r="B18" i="3"/>
  <c r="D19" i="3" l="1"/>
  <c r="F19" i="3" s="1"/>
  <c r="Y90" i="15"/>
  <c r="J90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4" i="15" l="1"/>
  <c r="B15" i="3"/>
  <c r="B28" i="3" s="1"/>
  <c r="M90" i="15"/>
  <c r="D15" i="3"/>
  <c r="F28" i="3" l="1"/>
  <c r="F15" i="3"/>
  <c r="B37" i="3"/>
  <c r="B7" i="3"/>
  <c r="B12" i="3" s="1"/>
  <c r="B30" i="3" s="1"/>
  <c r="G90" i="15"/>
  <c r="B34" i="3" l="1"/>
  <c r="F30" i="3"/>
  <c r="E93" i="15"/>
  <c r="F12" i="3"/>
</calcChain>
</file>

<file path=xl/sharedStrings.xml><?xml version="1.0" encoding="utf-8"?>
<sst xmlns="http://schemas.openxmlformats.org/spreadsheetml/2006/main" count="268" uniqueCount="180">
  <si>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</si>
  <si>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</si>
  <si>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</si>
  <si>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</si>
  <si>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</si>
  <si>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</si>
  <si>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</si>
  <si>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</si>
  <si>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</si>
  <si>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</si>
  <si>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</si>
  <si>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</si>
  <si>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</si>
  <si>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</si>
  <si>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</si>
  <si>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</si>
  <si>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</si>
  <si>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</si>
  <si>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</si>
  <si>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</si>
  <si>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</si>
  <si>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</si>
  <si>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</si>
  <si>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</si>
  <si>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</si>
  <si>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</si>
  <si>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</si>
  <si>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</si>
  <si>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</si>
  <si>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</si>
  <si>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</si>
  <si>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</si>
  <si>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</si>
  <si>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</si>
  <si>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</si>
  <si>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</si>
  <si>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</si>
  <si>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</si>
  <si>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</si>
  <si>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</si>
  <si>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</si>
  <si>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</si>
  <si>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</si>
  <si>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</si>
  <si>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</si>
  <si>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</si>
  <si>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</si>
  <si>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</si>
  <si>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</si>
  <si>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</si>
  <si>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</si>
  <si>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</si>
  <si>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</si>
  <si>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</si>
  <si>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</si>
  <si>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</si>
  <si>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</si>
  <si>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</si>
  <si>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</si>
  <si>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</si>
  <si>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</si>
  <si>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</si>
  <si>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</si>
  <si>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</si>
  <si>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</si>
  <si>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</si>
  <si>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</si>
  <si>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</si>
  <si>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</si>
  <si>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</si>
  <si>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</si>
  <si>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</si>
  <si>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</si>
  <si>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</si>
  <si>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</si>
  <si>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</si>
  <si>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</si>
  <si>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</si>
  <si>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</si>
  <si>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</si>
  <si>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</si>
  <si>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</si>
  <si>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</si>
  <si>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</si>
  <si>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</si>
  <si>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</si>
  <si>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</si>
  <si>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</si>
  <si>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</si>
  <si>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</si>
  <si>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</si>
  <si>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</si>
  <si>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</si>
  <si>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</si>
  <si>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</si>
  <si>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Budget 2022/23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</si>
  <si>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</si>
  <si>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</si>
  <si>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</si>
  <si>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</si>
  <si>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</si>
  <si>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</si>
  <si>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</si>
  <si>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</si>
  <si>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Opening Balance 1st April 2022</t>
  </si>
  <si>
    <t>13th April</t>
  </si>
  <si>
    <t>Autela</t>
  </si>
  <si>
    <t>Online</t>
  </si>
  <si>
    <t>P22/23-1</t>
  </si>
  <si>
    <t>14th April</t>
  </si>
  <si>
    <t>R22/23-1</t>
  </si>
  <si>
    <t>28th April</t>
  </si>
  <si>
    <t>P22/23-2</t>
  </si>
  <si>
    <t>P22/23-3</t>
  </si>
  <si>
    <t>Suggested precept for 2022/23</t>
  </si>
  <si>
    <t>3rd May</t>
  </si>
  <si>
    <t>ERYC</t>
  </si>
  <si>
    <t>R22/23-2</t>
  </si>
  <si>
    <t>18th May</t>
  </si>
  <si>
    <t>R22/23-3</t>
  </si>
  <si>
    <t>19th May</t>
  </si>
  <si>
    <t>Sandra Morrison</t>
  </si>
  <si>
    <t>P22/23-4</t>
  </si>
  <si>
    <t>26th May</t>
  </si>
  <si>
    <t>P22/23-5</t>
  </si>
  <si>
    <t>27th May</t>
  </si>
  <si>
    <t>Swirlz</t>
  </si>
  <si>
    <t>P22/23-6</t>
  </si>
  <si>
    <t>16th June</t>
  </si>
  <si>
    <t>Hessle Swing Band</t>
  </si>
  <si>
    <t>Anthony Wells</t>
  </si>
  <si>
    <t>23rd June</t>
  </si>
  <si>
    <t>1st June</t>
  </si>
  <si>
    <t>Jayne Fisher</t>
  </si>
  <si>
    <t>Barclays</t>
  </si>
  <si>
    <t>P22/23-7</t>
  </si>
  <si>
    <t>P22/23-8</t>
  </si>
  <si>
    <t>P22/23-9</t>
  </si>
  <si>
    <t>P22/23-10</t>
  </si>
  <si>
    <t>4th July</t>
  </si>
  <si>
    <t>ERNLLCA</t>
  </si>
  <si>
    <t>P22/23-11</t>
  </si>
  <si>
    <t>8th July</t>
  </si>
  <si>
    <t>P22/23-12</t>
  </si>
  <si>
    <t>Zurich</t>
  </si>
  <si>
    <t>P22/23-13</t>
  </si>
  <si>
    <t>28th July</t>
  </si>
  <si>
    <t>P22/23-14</t>
  </si>
  <si>
    <t>P22/23-15</t>
  </si>
  <si>
    <t>9th August</t>
  </si>
  <si>
    <t>Catherine Simpson (reimburse)</t>
  </si>
  <si>
    <t>P22/23-16</t>
  </si>
  <si>
    <t>25th August</t>
  </si>
  <si>
    <t>P22/23-17</t>
  </si>
  <si>
    <t>6th June</t>
  </si>
  <si>
    <t>5th September</t>
  </si>
  <si>
    <t>23rd September</t>
  </si>
  <si>
    <t>30th September</t>
  </si>
  <si>
    <t>Anthony Ashwin</t>
  </si>
  <si>
    <t>Cheque</t>
  </si>
  <si>
    <t>P22/23-18</t>
  </si>
  <si>
    <t>P22/23-19</t>
  </si>
  <si>
    <t>10th October</t>
  </si>
  <si>
    <t>CMB Computers</t>
  </si>
  <si>
    <t>P22/23-20</t>
  </si>
  <si>
    <t>27th October</t>
  </si>
  <si>
    <t>P22/23-21</t>
  </si>
  <si>
    <t>P22/23-22</t>
  </si>
  <si>
    <t xml:space="preserve">5th Septeber </t>
  </si>
  <si>
    <t>8 months</t>
  </si>
  <si>
    <t>8 months to 30th November 2022</t>
  </si>
  <si>
    <t>Full Bank Reconciliation  - 30th November 2022</t>
  </si>
  <si>
    <t>Balance per Bank Statement 30th November 2022</t>
  </si>
  <si>
    <t>21st November</t>
  </si>
  <si>
    <t>Transfer</t>
  </si>
  <si>
    <t>23rd November</t>
  </si>
  <si>
    <t>28th November</t>
  </si>
  <si>
    <t>P22/23-23</t>
  </si>
  <si>
    <t>P22/23-24</t>
  </si>
  <si>
    <t>P22/23-25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</si>
</sst>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  <xf numFmtId="2" fontId="1" fillId="2" borderId="8" xfId="0" applyNumberFormat="1" applyFont="1" applyFill="1" applyBorder="1"/>
    <xf numFmtId="2" fontId="1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workbookViewId="0">
      <selection activeCell="B12" sqref="B12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91</v>
      </c>
    </row>
    <row r="2" spans="1:3" ht="15.6" x14ac:dyDescent="0.3">
      <c r="A2" s="23"/>
    </row>
    <row r="3" spans="1:3" ht="15.6" x14ac:dyDescent="0.3">
      <c r="A3" s="22" t="s">
        <v>171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172</v>
      </c>
      <c r="B6" s="26">
        <v>837.87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3"/>
      <c r="B9" s="19"/>
      <c r="C9" s="26">
        <f>SUM(B6:B7)-B8</f>
        <v>837.87</v>
      </c>
    </row>
    <row r="10" spans="1:3" ht="15.6" x14ac:dyDescent="0.3">
      <c r="A10" s="23" t="s">
        <v>70</v>
      </c>
    </row>
    <row r="11" spans="1:3" ht="15.6" x14ac:dyDescent="0.3">
      <c r="A11" s="23" t="s">
        <v>172</v>
      </c>
      <c r="B11" s="26">
        <v>1301.3</v>
      </c>
      <c r="C11" s="26">
        <f>B11</f>
        <v>1301.3</v>
      </c>
    </row>
    <row r="12" spans="1:3" ht="15.6" x14ac:dyDescent="0.3">
      <c r="A12" s="23"/>
    </row>
    <row r="13" spans="1:3" ht="15.6" x14ac:dyDescent="0.3">
      <c r="A13" s="23"/>
    </row>
    <row r="14" spans="1:3" ht="16.2" thickBot="1" x14ac:dyDescent="0.35">
      <c r="A14" s="23" t="s">
        <v>69</v>
      </c>
      <c r="C14" s="42">
        <f>C9+C11</f>
        <v>2139.17</v>
      </c>
    </row>
    <row r="15" spans="1:3" ht="16.2" thickTop="1" x14ac:dyDescent="0.3">
      <c r="A15" s="23"/>
      <c r="C15" s="28"/>
    </row>
    <row r="16" spans="1:3" ht="15.6" x14ac:dyDescent="0.3">
      <c r="A16" s="22" t="s">
        <v>4</v>
      </c>
      <c r="C16" s="28"/>
    </row>
    <row r="17" spans="1:11" ht="15.6" x14ac:dyDescent="0.3">
      <c r="A17" s="22"/>
      <c r="C17" s="28"/>
    </row>
    <row r="18" spans="1:11" s="3" customFormat="1" ht="15.6" x14ac:dyDescent="0.3">
      <c r="A18" s="24" t="s">
        <v>71</v>
      </c>
      <c r="B18" s="28"/>
      <c r="C18" s="28"/>
    </row>
    <row r="19" spans="1:11" ht="15.6" x14ac:dyDescent="0.3">
      <c r="A19" s="23" t="s">
        <v>104</v>
      </c>
      <c r="B19" s="26">
        <v>153.58000000000001</v>
      </c>
    </row>
    <row r="20" spans="1:11" ht="15.6" x14ac:dyDescent="0.3">
      <c r="A20" s="23" t="s">
        <v>5</v>
      </c>
      <c r="B20" s="26">
        <f>'Cash book'!E86-'Cash book'!K86</f>
        <v>3678.92</v>
      </c>
    </row>
    <row r="21" spans="1:11" ht="15.6" x14ac:dyDescent="0.3">
      <c r="A21" s="23" t="s">
        <v>90</v>
      </c>
      <c r="B21" s="4">
        <f>'Cash book'!F86</f>
        <v>3994.63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3" t="s">
        <v>6</v>
      </c>
      <c r="C22" s="26">
        <f>B19+B20-B21</f>
        <v>-162.13000000000011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3" t="s">
        <v>100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101</v>
      </c>
      <c r="B24" s="26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6">
        <f>C22-B23+B24</f>
        <v>-162.13000000000011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4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104</v>
      </c>
      <c r="B27" s="43">
        <v>2300.42</v>
      </c>
      <c r="C27" s="43"/>
    </row>
    <row r="28" spans="1:11" ht="15.6" x14ac:dyDescent="0.3">
      <c r="A28" s="23" t="s">
        <v>102</v>
      </c>
      <c r="B28" s="43"/>
      <c r="C28" s="43"/>
    </row>
    <row r="29" spans="1:11" ht="15.6" x14ac:dyDescent="0.3">
      <c r="A29" s="23" t="s">
        <v>103</v>
      </c>
      <c r="B29" s="43">
        <f>'Savings Account'!E8+'Savings Account'!E9+'Savings Account'!E10+'Savings Account'!E11+'Savings Account'!E13</f>
        <v>0</v>
      </c>
      <c r="C29" s="43"/>
    </row>
    <row r="30" spans="1:11" ht="15.6" x14ac:dyDescent="0.3">
      <c r="A30" s="23" t="s">
        <v>72</v>
      </c>
      <c r="B30" s="43">
        <f>'Cash book'!K86</f>
        <v>0.88</v>
      </c>
      <c r="C30" s="43"/>
    </row>
    <row r="31" spans="1:11" ht="15.6" x14ac:dyDescent="0.3">
      <c r="A31" s="23" t="s">
        <v>73</v>
      </c>
      <c r="B31" s="44"/>
      <c r="C31" s="43">
        <f>B27+B28-B29+B30</f>
        <v>2301.3000000000002</v>
      </c>
    </row>
    <row r="33" spans="1:3" ht="16.2" thickBot="1" x14ac:dyDescent="0.35">
      <c r="A33" s="23" t="s">
        <v>74</v>
      </c>
      <c r="B33" s="43"/>
      <c r="C33" s="42">
        <f>C25+C31</f>
        <v>2139.17</v>
      </c>
    </row>
    <row r="34" spans="1:3" ht="16.2" thickTop="1" x14ac:dyDescent="0.3">
      <c r="A34" s="23"/>
    </row>
    <row r="35" spans="1:3" ht="15.6" x14ac:dyDescent="0.3">
      <c r="A35" s="23"/>
      <c r="B35" s="26" t="s">
        <v>11</v>
      </c>
    </row>
    <row r="36" spans="1:3" ht="15.6" x14ac:dyDescent="0.3">
      <c r="A36" s="23"/>
    </row>
    <row r="37" spans="1:3" ht="15.6" x14ac:dyDescent="0.3">
      <c r="A37" s="23"/>
    </row>
    <row r="38" spans="1:3" ht="15.6" x14ac:dyDescent="0.3">
      <c r="A38" s="23"/>
      <c r="C38" s="28"/>
    </row>
    <row r="39" spans="1:3" ht="15.6" x14ac:dyDescent="0.3">
      <c r="A39" s="23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workbookViewId="0">
      <selection activeCell="A4" sqref="A4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3">
        <v>8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169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170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4">
        <f>'Cash book'!G86</f>
        <v>3000</v>
      </c>
      <c r="C7" s="9"/>
      <c r="E7" s="9"/>
      <c r="F7" s="9"/>
      <c r="G7" s="9"/>
      <c r="H7" s="34">
        <f>Budget!H33</f>
        <v>3000</v>
      </c>
      <c r="I7" s="9"/>
    </row>
    <row r="8" spans="1:10" x14ac:dyDescent="0.3">
      <c r="A8" t="s">
        <v>16</v>
      </c>
      <c r="B8" s="34">
        <f>'Cash book'!J86+'Cash book'!K86</f>
        <v>179.79999999999998</v>
      </c>
      <c r="C8" s="9"/>
      <c r="D8" s="9"/>
      <c r="E8" s="9"/>
      <c r="F8" s="9"/>
      <c r="G8" s="9"/>
      <c r="H8" s="34">
        <v>0</v>
      </c>
      <c r="I8" s="9"/>
    </row>
    <row r="9" spans="1:10" x14ac:dyDescent="0.3">
      <c r="A9" t="s">
        <v>17</v>
      </c>
      <c r="B9" s="34">
        <f>'Cash book'!H86</f>
        <v>500</v>
      </c>
      <c r="C9" s="9"/>
      <c r="D9" s="9"/>
      <c r="E9" s="9"/>
      <c r="F9" s="9"/>
      <c r="G9" s="9"/>
      <c r="H9" s="34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4">
        <f>SUM(B7:B9)</f>
        <v>3679.8</v>
      </c>
      <c r="C12" s="9"/>
      <c r="D12" s="34">
        <f>+H12*$H$1/12</f>
        <v>2000</v>
      </c>
      <c r="E12" s="9"/>
      <c r="F12" s="34">
        <f>+B12-D12</f>
        <v>1679.8000000000002</v>
      </c>
      <c r="G12" s="9"/>
      <c r="H12" s="34">
        <f>SUM(H7:H11)</f>
        <v>3000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4">
        <f>'Cash book'!M86</f>
        <v>917.56</v>
      </c>
      <c r="C15" s="9"/>
      <c r="D15" s="34">
        <f t="shared" ref="D15:D27" si="0">+H15*$H$1/12</f>
        <v>800</v>
      </c>
      <c r="E15" s="9"/>
      <c r="F15" s="9">
        <f t="shared" ref="F15:F28" si="1">-B15+D15</f>
        <v>-117.55999999999995</v>
      </c>
      <c r="G15" s="9"/>
      <c r="H15" s="34">
        <f>Budget!H6</f>
        <v>1200</v>
      </c>
      <c r="I15" s="9"/>
    </row>
    <row r="16" spans="1:10" x14ac:dyDescent="0.3">
      <c r="A16" t="s">
        <v>21</v>
      </c>
      <c r="B16" s="34">
        <f>'Cash book'!N86</f>
        <v>0</v>
      </c>
      <c r="C16" s="9"/>
      <c r="D16" s="34">
        <f t="shared" si="0"/>
        <v>33.333333333333336</v>
      </c>
      <c r="E16" s="9"/>
      <c r="F16" s="9">
        <f t="shared" si="1"/>
        <v>33.333333333333336</v>
      </c>
      <c r="G16" s="9"/>
      <c r="H16" s="34">
        <f>Budget!H7</f>
        <v>50</v>
      </c>
      <c r="I16" s="9"/>
    </row>
    <row r="17" spans="1:9" x14ac:dyDescent="0.3">
      <c r="A17" t="s">
        <v>22</v>
      </c>
      <c r="B17" s="34">
        <f>'Cash book'!Y86</f>
        <v>0</v>
      </c>
      <c r="C17" s="9"/>
      <c r="D17" s="34">
        <f t="shared" si="0"/>
        <v>66.666666666666671</v>
      </c>
      <c r="E17" s="9"/>
      <c r="F17" s="9">
        <f t="shared" si="1"/>
        <v>66.666666666666671</v>
      </c>
      <c r="G17" s="9"/>
      <c r="H17" s="34">
        <f>Budget!H8</f>
        <v>100</v>
      </c>
      <c r="I17" s="9"/>
    </row>
    <row r="18" spans="1:9" x14ac:dyDescent="0.3">
      <c r="A18" t="s">
        <v>23</v>
      </c>
      <c r="B18" s="34">
        <f>'Cash book'!P86</f>
        <v>40</v>
      </c>
      <c r="C18" s="9"/>
      <c r="D18" s="34">
        <f t="shared" si="0"/>
        <v>366.66666666666669</v>
      </c>
      <c r="E18" s="9"/>
      <c r="F18" s="9">
        <f t="shared" si="1"/>
        <v>326.66666666666669</v>
      </c>
      <c r="G18" s="9"/>
      <c r="H18" s="34">
        <f>Budget!H9+Budget!H15</f>
        <v>550</v>
      </c>
      <c r="I18" s="9"/>
    </row>
    <row r="19" spans="1:9" x14ac:dyDescent="0.3">
      <c r="A19" t="s">
        <v>76</v>
      </c>
      <c r="B19" s="34">
        <f>'Cash book'!T86</f>
        <v>0</v>
      </c>
      <c r="C19" s="9"/>
      <c r="D19" s="34">
        <f t="shared" si="0"/>
        <v>466.66666666666669</v>
      </c>
      <c r="E19" s="9"/>
      <c r="F19" s="9">
        <f t="shared" si="1"/>
        <v>466.66666666666669</v>
      </c>
      <c r="G19" s="9"/>
      <c r="H19" s="34">
        <f>Budget!H17</f>
        <v>700</v>
      </c>
      <c r="I19" s="9"/>
    </row>
    <row r="20" spans="1:9" x14ac:dyDescent="0.3">
      <c r="A20" t="s">
        <v>24</v>
      </c>
      <c r="B20" s="34">
        <f>'Cash book'!U86</f>
        <v>1368.86</v>
      </c>
      <c r="C20" s="9"/>
      <c r="D20" s="34">
        <f t="shared" si="0"/>
        <v>166.66666666666666</v>
      </c>
      <c r="E20" s="9"/>
      <c r="F20" s="9">
        <f t="shared" si="1"/>
        <v>-1202.1933333333332</v>
      </c>
      <c r="G20" s="9"/>
      <c r="H20" s="34">
        <f>Budget!H10</f>
        <v>250</v>
      </c>
      <c r="I20" s="9"/>
    </row>
    <row r="21" spans="1:9" x14ac:dyDescent="0.3">
      <c r="A21" t="s">
        <v>25</v>
      </c>
      <c r="B21" s="34">
        <f>'Cash book'!Q86</f>
        <v>331.2</v>
      </c>
      <c r="C21" s="9"/>
      <c r="D21" s="34">
        <f t="shared" si="0"/>
        <v>250</v>
      </c>
      <c r="E21" s="9"/>
      <c r="F21" s="9">
        <f t="shared" si="1"/>
        <v>-81.199999999999989</v>
      </c>
      <c r="G21" s="9"/>
      <c r="H21" s="34">
        <f>Budget!H11</f>
        <v>375</v>
      </c>
      <c r="I21" s="9"/>
    </row>
    <row r="22" spans="1:9" x14ac:dyDescent="0.3">
      <c r="A22" t="s">
        <v>75</v>
      </c>
      <c r="B22" s="34">
        <f>'Cash book'!O86</f>
        <v>43.62</v>
      </c>
      <c r="C22" s="9"/>
      <c r="D22" s="34">
        <f t="shared" si="0"/>
        <v>0</v>
      </c>
      <c r="E22" s="9"/>
      <c r="F22" s="9">
        <f t="shared" si="1"/>
        <v>-43.62</v>
      </c>
      <c r="G22" s="9"/>
      <c r="H22" s="34">
        <f>Budget!H20</f>
        <v>0</v>
      </c>
      <c r="I22" s="9"/>
    </row>
    <row r="23" spans="1:9" x14ac:dyDescent="0.3">
      <c r="A23" t="s">
        <v>26</v>
      </c>
      <c r="B23" s="34">
        <f>'Cash book'!S86</f>
        <v>240.05</v>
      </c>
      <c r="C23" s="9"/>
      <c r="D23" s="34">
        <f t="shared" si="0"/>
        <v>80</v>
      </c>
      <c r="E23" s="9"/>
      <c r="F23" s="9">
        <f t="shared" si="1"/>
        <v>-160.05000000000001</v>
      </c>
      <c r="G23" s="9"/>
      <c r="H23" s="34">
        <f>Budget!H12+Budget!H12+Budget!H14</f>
        <v>120</v>
      </c>
      <c r="I23" s="9"/>
    </row>
    <row r="24" spans="1:9" x14ac:dyDescent="0.3">
      <c r="A24" t="s">
        <v>27</v>
      </c>
      <c r="B24" s="34">
        <f>'Cash book'!V86</f>
        <v>0</v>
      </c>
      <c r="C24" s="9"/>
      <c r="D24" s="34">
        <f t="shared" si="0"/>
        <v>200</v>
      </c>
      <c r="E24" s="9"/>
      <c r="F24" s="9">
        <f t="shared" si="1"/>
        <v>200</v>
      </c>
      <c r="G24" s="9"/>
      <c r="H24" s="34">
        <f>Budget!H16</f>
        <v>300</v>
      </c>
      <c r="I24" s="9"/>
    </row>
    <row r="25" spans="1:9" x14ac:dyDescent="0.3">
      <c r="A25" t="s">
        <v>47</v>
      </c>
      <c r="B25" s="34">
        <f>'Cash book'!X86</f>
        <v>0</v>
      </c>
      <c r="C25" s="9"/>
      <c r="D25" s="34">
        <f t="shared" si="0"/>
        <v>466.66666666666669</v>
      </c>
      <c r="E25" s="9"/>
      <c r="F25" s="9">
        <f t="shared" si="1"/>
        <v>466.66666666666669</v>
      </c>
      <c r="G25" s="9"/>
      <c r="H25" s="34">
        <f>Budget!H17</f>
        <v>700</v>
      </c>
      <c r="I25" s="9"/>
    </row>
    <row r="26" spans="1:9" x14ac:dyDescent="0.3">
      <c r="A26" t="s">
        <v>65</v>
      </c>
      <c r="B26" s="34">
        <f>'Cash book'!W86</f>
        <v>399</v>
      </c>
      <c r="C26" s="9"/>
      <c r="D26" s="34">
        <f t="shared" si="0"/>
        <v>0</v>
      </c>
      <c r="E26" s="9"/>
      <c r="F26" s="9">
        <f t="shared" si="1"/>
        <v>-399</v>
      </c>
      <c r="G26" s="9"/>
      <c r="H26" s="9">
        <f>Budget!H21</f>
        <v>0</v>
      </c>
      <c r="I26" s="9"/>
    </row>
    <row r="27" spans="1:9" x14ac:dyDescent="0.3">
      <c r="A27" t="s">
        <v>62</v>
      </c>
      <c r="B27" s="34">
        <f>'Cash book'!R86</f>
        <v>654.34</v>
      </c>
      <c r="C27" s="9"/>
      <c r="D27" s="34">
        <f t="shared" si="0"/>
        <v>0</v>
      </c>
      <c r="E27" s="9"/>
      <c r="F27" s="9">
        <f t="shared" si="1"/>
        <v>-654.34</v>
      </c>
      <c r="G27" s="9"/>
      <c r="H27" s="9">
        <f>Budget!H22</f>
        <v>0</v>
      </c>
      <c r="I27" s="9"/>
    </row>
    <row r="28" spans="1:9" x14ac:dyDescent="0.3">
      <c r="B28" s="17">
        <f>SUM(B15:B27)</f>
        <v>3994.63</v>
      </c>
      <c r="C28" s="9"/>
      <c r="D28" s="17">
        <v>0</v>
      </c>
      <c r="E28" s="9"/>
      <c r="F28" s="17">
        <f t="shared" si="1"/>
        <v>-3994.63</v>
      </c>
      <c r="G28" s="9"/>
      <c r="H28" s="17">
        <f>SUM(H15:H26)</f>
        <v>4345</v>
      </c>
      <c r="I28" s="9"/>
    </row>
    <row r="29" spans="1:9" x14ac:dyDescent="0.3">
      <c r="B29" s="11"/>
      <c r="C29" s="9"/>
      <c r="D29" s="11"/>
      <c r="E29" s="9"/>
      <c r="F29" s="11" t="s">
        <v>11</v>
      </c>
      <c r="G29" s="9"/>
      <c r="H29" s="11"/>
      <c r="I29" s="9"/>
    </row>
    <row r="30" spans="1:9" x14ac:dyDescent="0.3">
      <c r="A30" t="s">
        <v>28</v>
      </c>
      <c r="B30" s="34">
        <f>+B12-B28</f>
        <v>-314.82999999999993</v>
      </c>
      <c r="C30" s="9"/>
      <c r="D30" s="34">
        <f>+D12-D28</f>
        <v>2000</v>
      </c>
      <c r="E30" s="9"/>
      <c r="F30" s="34">
        <f>+B30-D30</f>
        <v>-2314.83</v>
      </c>
      <c r="G30" s="9"/>
      <c r="H30" s="34">
        <f>+H12-H28</f>
        <v>-1345</v>
      </c>
      <c r="I30" s="9"/>
    </row>
    <row r="32" spans="1:9" x14ac:dyDescent="0.3">
      <c r="A32" t="s">
        <v>29</v>
      </c>
      <c r="B32" s="9">
        <f>'Full Reconciliation'!B19+'Full Reconciliation'!B27</f>
        <v>2454</v>
      </c>
      <c r="H32" s="9"/>
      <c r="I32" s="9"/>
    </row>
    <row r="34" spans="1:9" ht="15" thickBot="1" x14ac:dyDescent="0.35">
      <c r="A34" t="s">
        <v>30</v>
      </c>
      <c r="B34" s="21">
        <f>+B30+B32</f>
        <v>2139.17</v>
      </c>
      <c r="H34" s="14">
        <f>+H30+H32</f>
        <v>-1345</v>
      </c>
      <c r="I34" s="9"/>
    </row>
    <row r="35" spans="1:9" ht="15" thickTop="1" x14ac:dyDescent="0.3"/>
    <row r="37" spans="1:9" x14ac:dyDescent="0.3">
      <c r="A37" t="s">
        <v>31</v>
      </c>
      <c r="B37" s="20">
        <f>+B28-'Cash book'!F86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4"/>
  <sheetViews>
    <sheetView topLeftCell="L1" zoomScaleNormal="100" workbookViewId="0">
      <pane ySplit="3" topLeftCell="A16" activePane="bottomLeft" state="frozen"/>
      <selection activeCell="D1" sqref="D1"/>
      <selection pane="bottomLeft" activeCell="AD36" sqref="AD36:AE36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9" t="s">
        <v>32</v>
      </c>
      <c r="L2" s="6"/>
      <c r="M2" s="54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5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AD4" t="s">
        <v>81</v>
      </c>
      <c r="AE4" t="s">
        <v>81</v>
      </c>
    </row>
    <row r="5" spans="1:31" x14ac:dyDescent="0.3">
      <c r="AD5" s="45">
        <v>153.58000000000001</v>
      </c>
      <c r="AE5" s="53">
        <v>2300.42</v>
      </c>
    </row>
    <row r="6" spans="1:31" x14ac:dyDescent="0.3">
      <c r="A6" t="s">
        <v>105</v>
      </c>
      <c r="B6" t="s">
        <v>106</v>
      </c>
      <c r="C6" t="s">
        <v>107</v>
      </c>
      <c r="D6" t="s">
        <v>108</v>
      </c>
      <c r="E6" s="32"/>
      <c r="F6" s="33">
        <v>13.62</v>
      </c>
      <c r="G6" s="4"/>
      <c r="H6" s="4"/>
      <c r="I6" s="4"/>
      <c r="J6" s="4"/>
      <c r="K6" s="4"/>
      <c r="L6" s="61">
        <f t="shared" ref="L6:L9" si="0">SUM(G6:K6)</f>
        <v>0</v>
      </c>
      <c r="M6" s="31"/>
      <c r="N6" s="18"/>
      <c r="O6" s="18">
        <v>13.62</v>
      </c>
      <c r="P6" s="8"/>
      <c r="Q6" s="8"/>
      <c r="R6" s="8"/>
      <c r="S6" s="8"/>
      <c r="T6" s="8"/>
      <c r="U6" s="8"/>
      <c r="V6" s="8"/>
      <c r="W6" s="8"/>
      <c r="X6" s="8"/>
      <c r="Y6" s="8"/>
      <c r="Z6" s="18">
        <f>SUM(M6:Y6)</f>
        <v>13.62</v>
      </c>
      <c r="AA6" s="18"/>
      <c r="AB6" s="18"/>
      <c r="AC6" s="8"/>
      <c r="AD6" s="32">
        <f>AD5+L6-Z6</f>
        <v>139.96</v>
      </c>
      <c r="AE6" s="33">
        <f>AE5+K6</f>
        <v>2300.42</v>
      </c>
    </row>
    <row r="7" spans="1:31" x14ac:dyDescent="0.3">
      <c r="A7" t="s">
        <v>109</v>
      </c>
      <c r="B7" t="s">
        <v>53</v>
      </c>
      <c r="C7" t="s">
        <v>87</v>
      </c>
      <c r="D7" t="s">
        <v>110</v>
      </c>
      <c r="E7" s="32">
        <v>178.92</v>
      </c>
      <c r="F7" s="33"/>
      <c r="G7" s="4"/>
      <c r="H7" s="4"/>
      <c r="I7" s="4"/>
      <c r="J7" s="4">
        <v>178.92</v>
      </c>
      <c r="K7" s="4"/>
      <c r="L7" s="61">
        <f t="shared" si="0"/>
        <v>178.92</v>
      </c>
      <c r="M7" s="4"/>
      <c r="N7" s="4"/>
      <c r="O7" s="4"/>
      <c r="Z7" s="4">
        <f t="shared" ref="Z7:Z36" si="1">SUM(M7:Y7)</f>
        <v>0</v>
      </c>
      <c r="AA7" s="4"/>
      <c r="AB7" s="4"/>
      <c r="AD7" s="32">
        <f t="shared" ref="AD7:AD14" si="2">AD6+L7-Z7</f>
        <v>318.88</v>
      </c>
      <c r="AE7" s="33">
        <f t="shared" ref="AE7:AE36" si="3">AE6+K7</f>
        <v>2300.42</v>
      </c>
    </row>
    <row r="8" spans="1:31" x14ac:dyDescent="0.3">
      <c r="A8" t="s">
        <v>111</v>
      </c>
      <c r="B8" t="s">
        <v>53</v>
      </c>
      <c r="C8" t="s">
        <v>107</v>
      </c>
      <c r="D8" t="s">
        <v>112</v>
      </c>
      <c r="E8" s="32"/>
      <c r="F8" s="33">
        <v>16.2</v>
      </c>
      <c r="G8" s="4"/>
      <c r="H8" s="4"/>
      <c r="I8" s="4"/>
      <c r="J8" s="4"/>
      <c r="K8" s="4"/>
      <c r="L8" s="61">
        <f t="shared" si="0"/>
        <v>0</v>
      </c>
      <c r="M8" s="4">
        <v>16.2</v>
      </c>
      <c r="N8" s="4"/>
      <c r="O8" s="4"/>
      <c r="Z8" s="4">
        <f t="shared" si="1"/>
        <v>16.2</v>
      </c>
      <c r="AA8" s="4"/>
      <c r="AB8" s="4"/>
      <c r="AC8" s="30"/>
      <c r="AD8" s="32">
        <f t="shared" si="2"/>
        <v>302.68</v>
      </c>
      <c r="AE8" s="33">
        <f t="shared" si="3"/>
        <v>2300.42</v>
      </c>
    </row>
    <row r="9" spans="1:31" x14ac:dyDescent="0.3">
      <c r="B9" t="s">
        <v>94</v>
      </c>
      <c r="C9" t="s">
        <v>107</v>
      </c>
      <c r="D9" t="s">
        <v>113</v>
      </c>
      <c r="E9" s="32"/>
      <c r="F9" s="33">
        <v>103.66</v>
      </c>
      <c r="G9" s="4"/>
      <c r="H9" s="4"/>
      <c r="I9" s="4"/>
      <c r="J9" s="4"/>
      <c r="K9" s="4"/>
      <c r="L9" s="61">
        <f t="shared" si="0"/>
        <v>0</v>
      </c>
      <c r="M9" s="4">
        <v>103.66</v>
      </c>
      <c r="N9" s="4"/>
      <c r="O9" s="4"/>
      <c r="U9" s="4"/>
      <c r="Z9" s="4">
        <f t="shared" si="1"/>
        <v>103.66</v>
      </c>
      <c r="AA9" s="4"/>
      <c r="AB9" s="4"/>
      <c r="AC9" s="30"/>
      <c r="AD9" s="32">
        <f t="shared" si="2"/>
        <v>199.02</v>
      </c>
      <c r="AE9" s="33">
        <f t="shared" si="3"/>
        <v>2300.42</v>
      </c>
    </row>
    <row r="10" spans="1:31" x14ac:dyDescent="0.3">
      <c r="A10" t="s">
        <v>115</v>
      </c>
      <c r="B10" t="s">
        <v>116</v>
      </c>
      <c r="C10" t="s">
        <v>87</v>
      </c>
      <c r="D10" t="s">
        <v>117</v>
      </c>
      <c r="E10" s="32">
        <v>3000</v>
      </c>
      <c r="F10" s="4"/>
      <c r="G10" s="32">
        <v>3000</v>
      </c>
      <c r="H10" s="4"/>
      <c r="I10" s="4"/>
      <c r="J10" s="4"/>
      <c r="K10" s="4"/>
      <c r="L10" s="61">
        <f t="shared" ref="L10:L54" si="4">SUM(G10:K10)</f>
        <v>3000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f t="shared" si="1"/>
        <v>0</v>
      </c>
      <c r="AA10" s="4"/>
      <c r="AB10" s="4"/>
      <c r="AC10" s="33"/>
      <c r="AD10" s="32">
        <f t="shared" si="2"/>
        <v>3199.02</v>
      </c>
      <c r="AE10" s="33">
        <f t="shared" si="3"/>
        <v>2300.42</v>
      </c>
    </row>
    <row r="11" spans="1:31" x14ac:dyDescent="0.3">
      <c r="A11" t="s">
        <v>118</v>
      </c>
      <c r="B11" t="s">
        <v>116</v>
      </c>
      <c r="C11" t="s">
        <v>87</v>
      </c>
      <c r="D11" t="s">
        <v>119</v>
      </c>
      <c r="E11" s="32">
        <v>500</v>
      </c>
      <c r="F11" s="4"/>
      <c r="G11" s="32"/>
      <c r="H11" s="4">
        <v>500</v>
      </c>
      <c r="I11" s="4"/>
      <c r="J11" s="4"/>
      <c r="K11" s="4"/>
      <c r="L11" s="61">
        <f t="shared" si="4"/>
        <v>500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f t="shared" si="1"/>
        <v>0</v>
      </c>
      <c r="AA11" s="4"/>
      <c r="AB11" s="4"/>
      <c r="AC11" s="33"/>
      <c r="AD11" s="32">
        <f t="shared" si="2"/>
        <v>3699.02</v>
      </c>
      <c r="AE11" s="33">
        <f t="shared" si="3"/>
        <v>2300.42</v>
      </c>
    </row>
    <row r="12" spans="1:31" x14ac:dyDescent="0.3">
      <c r="A12" t="s">
        <v>120</v>
      </c>
      <c r="B12" t="s">
        <v>121</v>
      </c>
      <c r="C12" t="s">
        <v>107</v>
      </c>
      <c r="D12" t="s">
        <v>122</v>
      </c>
      <c r="E12" s="32"/>
      <c r="F12" s="4">
        <v>40</v>
      </c>
      <c r="G12" s="32"/>
      <c r="H12" s="4"/>
      <c r="I12" s="4"/>
      <c r="J12" s="4"/>
      <c r="K12" s="4"/>
      <c r="L12" s="61">
        <f t="shared" si="4"/>
        <v>0</v>
      </c>
      <c r="M12" s="4"/>
      <c r="N12" s="4"/>
      <c r="O12" s="4"/>
      <c r="P12" s="4">
        <v>40</v>
      </c>
      <c r="Q12" s="4"/>
      <c r="R12" s="4"/>
      <c r="S12" s="4"/>
      <c r="T12" s="4"/>
      <c r="U12" s="4"/>
      <c r="V12" s="4"/>
      <c r="W12" s="4"/>
      <c r="X12" s="4"/>
      <c r="Y12" s="4"/>
      <c r="Z12" s="4">
        <f t="shared" si="1"/>
        <v>40</v>
      </c>
      <c r="AA12" s="4"/>
      <c r="AB12" s="4"/>
      <c r="AC12" s="33"/>
      <c r="AD12" s="32">
        <f t="shared" si="2"/>
        <v>3659.02</v>
      </c>
      <c r="AE12" s="33">
        <f t="shared" si="3"/>
        <v>2300.42</v>
      </c>
    </row>
    <row r="13" spans="1:31" x14ac:dyDescent="0.3">
      <c r="A13" t="s">
        <v>123</v>
      </c>
      <c r="B13" t="s">
        <v>94</v>
      </c>
      <c r="C13" t="s">
        <v>107</v>
      </c>
      <c r="D13" t="s">
        <v>124</v>
      </c>
      <c r="E13" s="32"/>
      <c r="F13" s="4">
        <v>99.3</v>
      </c>
      <c r="G13" s="32"/>
      <c r="H13" s="4"/>
      <c r="I13" s="4"/>
      <c r="J13" s="4"/>
      <c r="K13" s="4"/>
      <c r="L13" s="61">
        <f t="shared" si="4"/>
        <v>0</v>
      </c>
      <c r="M13" s="4">
        <v>99.3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1"/>
        <v>99.3</v>
      </c>
      <c r="AA13" s="4"/>
      <c r="AB13" s="4"/>
      <c r="AC13" s="33"/>
      <c r="AD13" s="32">
        <f t="shared" si="2"/>
        <v>3559.72</v>
      </c>
      <c r="AE13" s="33">
        <f t="shared" si="3"/>
        <v>2300.42</v>
      </c>
    </row>
    <row r="14" spans="1:31" x14ac:dyDescent="0.3">
      <c r="A14" t="s">
        <v>125</v>
      </c>
      <c r="B14" t="s">
        <v>126</v>
      </c>
      <c r="C14" t="s">
        <v>107</v>
      </c>
      <c r="D14" t="s">
        <v>127</v>
      </c>
      <c r="E14" s="32"/>
      <c r="F14" s="4">
        <v>80</v>
      </c>
      <c r="G14" s="32"/>
      <c r="H14" s="4"/>
      <c r="I14" s="4"/>
      <c r="J14" s="4"/>
      <c r="K14" s="4"/>
      <c r="L14" s="61">
        <f t="shared" si="4"/>
        <v>0</v>
      </c>
      <c r="M14" s="4"/>
      <c r="N14" s="4"/>
      <c r="O14" s="4"/>
      <c r="P14" s="4"/>
      <c r="Q14" s="4"/>
      <c r="R14" s="4">
        <v>80</v>
      </c>
      <c r="S14" s="4"/>
      <c r="T14" s="4"/>
      <c r="U14" s="4"/>
      <c r="V14" s="4"/>
      <c r="W14" s="4"/>
      <c r="X14" s="4"/>
      <c r="Y14" s="4"/>
      <c r="Z14" s="4">
        <f t="shared" si="1"/>
        <v>80</v>
      </c>
      <c r="AA14" s="4"/>
      <c r="AB14" s="4"/>
      <c r="AC14" s="33"/>
      <c r="AD14" s="32">
        <f t="shared" si="2"/>
        <v>3479.72</v>
      </c>
      <c r="AE14" s="33">
        <f t="shared" si="3"/>
        <v>2300.42</v>
      </c>
    </row>
    <row r="15" spans="1:31" x14ac:dyDescent="0.3">
      <c r="A15" t="s">
        <v>132</v>
      </c>
      <c r="B15" t="s">
        <v>133</v>
      </c>
      <c r="C15" t="s">
        <v>107</v>
      </c>
      <c r="D15" t="s">
        <v>135</v>
      </c>
      <c r="E15" s="32"/>
      <c r="F15" s="33">
        <v>59</v>
      </c>
      <c r="G15" s="4"/>
      <c r="H15" s="4"/>
      <c r="I15" s="4"/>
      <c r="J15" s="4"/>
      <c r="K15" s="4"/>
      <c r="L15" s="61">
        <f t="shared" si="4"/>
        <v>0</v>
      </c>
      <c r="M15" s="4"/>
      <c r="N15" s="4"/>
      <c r="O15" s="4"/>
      <c r="P15" s="4"/>
      <c r="Q15" s="4"/>
      <c r="R15" s="4">
        <v>59</v>
      </c>
      <c r="S15" s="4"/>
      <c r="T15" s="4"/>
      <c r="U15" s="4"/>
      <c r="V15" s="4"/>
      <c r="W15" s="4"/>
      <c r="X15" s="4"/>
      <c r="Y15" s="4"/>
      <c r="Z15" s="4">
        <f t="shared" si="1"/>
        <v>59</v>
      </c>
      <c r="AA15" s="4"/>
      <c r="AB15" s="4"/>
      <c r="AC15" s="33"/>
      <c r="AD15" s="32">
        <f>AD14+L15-Z15-K15</f>
        <v>3420.72</v>
      </c>
      <c r="AE15" s="33">
        <f t="shared" si="3"/>
        <v>2300.42</v>
      </c>
    </row>
    <row r="16" spans="1:31" x14ac:dyDescent="0.3">
      <c r="B16" t="s">
        <v>134</v>
      </c>
      <c r="C16" t="s">
        <v>67</v>
      </c>
      <c r="E16" s="32">
        <v>0.17</v>
      </c>
      <c r="F16" s="33"/>
      <c r="G16" s="4"/>
      <c r="H16" s="4"/>
      <c r="I16" s="4"/>
      <c r="J16" s="4"/>
      <c r="K16" s="4">
        <v>0.17</v>
      </c>
      <c r="L16" s="61">
        <f t="shared" si="4"/>
        <v>0.17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f t="shared" si="1"/>
        <v>0</v>
      </c>
      <c r="AA16" s="4"/>
      <c r="AB16" s="4"/>
      <c r="AC16" s="33"/>
      <c r="AD16" s="32">
        <f t="shared" ref="AD16:AD36" si="5">AD15+L16-Z16-K16</f>
        <v>3420.72</v>
      </c>
      <c r="AE16" s="33">
        <f t="shared" si="3"/>
        <v>2300.59</v>
      </c>
    </row>
    <row r="17" spans="1:31" x14ac:dyDescent="0.3">
      <c r="A17" t="s">
        <v>128</v>
      </c>
      <c r="B17" t="s">
        <v>129</v>
      </c>
      <c r="C17" t="s">
        <v>107</v>
      </c>
      <c r="D17" t="s">
        <v>136</v>
      </c>
      <c r="E17" s="32"/>
      <c r="F17" s="33">
        <v>180</v>
      </c>
      <c r="G17" s="4"/>
      <c r="H17" s="4"/>
      <c r="I17" s="4"/>
      <c r="J17" s="4"/>
      <c r="K17" s="4"/>
      <c r="L17" s="58">
        <f t="shared" si="4"/>
        <v>0</v>
      </c>
      <c r="M17" s="4"/>
      <c r="N17" s="4"/>
      <c r="O17" s="4"/>
      <c r="P17" s="4"/>
      <c r="Q17" s="4"/>
      <c r="R17" s="4">
        <v>180</v>
      </c>
      <c r="S17" s="4"/>
      <c r="T17" s="4"/>
      <c r="U17" s="4"/>
      <c r="V17" s="4"/>
      <c r="W17" s="4"/>
      <c r="X17" s="4"/>
      <c r="Y17" s="4"/>
      <c r="Z17" s="4">
        <f t="shared" si="1"/>
        <v>180</v>
      </c>
      <c r="AA17" s="4"/>
      <c r="AB17" s="4"/>
      <c r="AC17" s="33"/>
      <c r="AD17" s="32">
        <f t="shared" si="5"/>
        <v>3240.72</v>
      </c>
      <c r="AE17" s="33">
        <f t="shared" si="3"/>
        <v>2300.59</v>
      </c>
    </row>
    <row r="18" spans="1:31" x14ac:dyDescent="0.3">
      <c r="B18" t="s">
        <v>130</v>
      </c>
      <c r="C18" t="s">
        <v>107</v>
      </c>
      <c r="D18" t="s">
        <v>137</v>
      </c>
      <c r="E18" s="32"/>
      <c r="F18" s="33">
        <v>240</v>
      </c>
      <c r="G18" s="4"/>
      <c r="H18" s="4"/>
      <c r="I18" s="4"/>
      <c r="J18" s="4"/>
      <c r="K18" s="4"/>
      <c r="L18" s="58">
        <f t="shared" si="4"/>
        <v>0</v>
      </c>
      <c r="M18" s="4"/>
      <c r="N18" s="4"/>
      <c r="O18" s="4"/>
      <c r="P18" s="4"/>
      <c r="Q18" s="4"/>
      <c r="R18" s="4">
        <v>240</v>
      </c>
      <c r="S18" s="4"/>
      <c r="T18" s="4"/>
      <c r="U18" s="4"/>
      <c r="V18" s="4"/>
      <c r="W18" s="4"/>
      <c r="X18" s="4"/>
      <c r="Y18" s="4"/>
      <c r="Z18" s="4">
        <f t="shared" si="1"/>
        <v>240</v>
      </c>
      <c r="AA18" s="4"/>
      <c r="AB18" s="4"/>
      <c r="AC18" s="33"/>
      <c r="AD18" s="32">
        <f t="shared" si="5"/>
        <v>3000.72</v>
      </c>
      <c r="AE18" s="33">
        <f t="shared" si="3"/>
        <v>2300.59</v>
      </c>
    </row>
    <row r="19" spans="1:31" x14ac:dyDescent="0.3">
      <c r="A19" t="s">
        <v>131</v>
      </c>
      <c r="B19" t="s">
        <v>94</v>
      </c>
      <c r="C19" t="s">
        <v>107</v>
      </c>
      <c r="D19" t="s">
        <v>138</v>
      </c>
      <c r="E19" s="32"/>
      <c r="F19" s="33">
        <v>99.3</v>
      </c>
      <c r="G19" s="4"/>
      <c r="H19" s="4"/>
      <c r="I19" s="4"/>
      <c r="J19" s="4"/>
      <c r="K19" s="4"/>
      <c r="L19" s="58">
        <f t="shared" si="4"/>
        <v>0</v>
      </c>
      <c r="M19" s="4">
        <v>99.3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1"/>
        <v>99.3</v>
      </c>
      <c r="AA19" s="4"/>
      <c r="AB19" s="4"/>
      <c r="AC19" s="33"/>
      <c r="AD19" s="32">
        <f t="shared" si="5"/>
        <v>2901.4199999999996</v>
      </c>
      <c r="AE19" s="33">
        <f t="shared" si="3"/>
        <v>2300.59</v>
      </c>
    </row>
    <row r="20" spans="1:31" x14ac:dyDescent="0.3">
      <c r="A20" t="s">
        <v>139</v>
      </c>
      <c r="B20" t="s">
        <v>140</v>
      </c>
      <c r="C20" t="s">
        <v>107</v>
      </c>
      <c r="D20" t="s">
        <v>141</v>
      </c>
      <c r="E20" s="32"/>
      <c r="F20" s="33">
        <v>180.06</v>
      </c>
      <c r="G20" s="4"/>
      <c r="H20" s="4"/>
      <c r="I20" s="4"/>
      <c r="J20" s="4"/>
      <c r="K20" s="4"/>
      <c r="L20" s="58"/>
      <c r="M20" s="4"/>
      <c r="N20" s="70"/>
      <c r="O20" s="4"/>
      <c r="P20" s="4"/>
      <c r="Q20" s="4"/>
      <c r="R20" s="4"/>
      <c r="S20" s="4">
        <v>180.06</v>
      </c>
      <c r="T20" s="4"/>
      <c r="U20" s="4"/>
      <c r="V20" s="4"/>
      <c r="W20" s="4"/>
      <c r="X20" s="4"/>
      <c r="Y20" s="4"/>
      <c r="Z20" s="4">
        <f t="shared" si="1"/>
        <v>180.06</v>
      </c>
      <c r="AA20" s="4"/>
      <c r="AB20" s="70"/>
      <c r="AC20" s="33"/>
      <c r="AD20" s="32">
        <f t="shared" si="5"/>
        <v>2721.3599999999997</v>
      </c>
      <c r="AE20" s="33">
        <f t="shared" si="3"/>
        <v>2300.59</v>
      </c>
    </row>
    <row r="21" spans="1:31" x14ac:dyDescent="0.3">
      <c r="A21" t="s">
        <v>142</v>
      </c>
      <c r="B21" t="s">
        <v>53</v>
      </c>
      <c r="C21" t="s">
        <v>107</v>
      </c>
      <c r="D21" t="s">
        <v>143</v>
      </c>
      <c r="E21" s="32"/>
      <c r="F21" s="33">
        <v>2.2000000000000002</v>
      </c>
      <c r="G21" s="4"/>
      <c r="H21" s="4"/>
      <c r="I21" s="4"/>
      <c r="J21" s="4"/>
      <c r="K21" s="4"/>
      <c r="L21" s="58">
        <f t="shared" si="4"/>
        <v>0</v>
      </c>
      <c r="M21" s="4">
        <v>2.2000000000000002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1"/>
        <v>2.2000000000000002</v>
      </c>
      <c r="AA21" s="4"/>
      <c r="AB21" s="4"/>
      <c r="AC21" s="33"/>
      <c r="AD21" s="32">
        <f t="shared" si="5"/>
        <v>2719.16</v>
      </c>
      <c r="AE21" s="33">
        <f t="shared" si="3"/>
        <v>2300.59</v>
      </c>
    </row>
    <row r="22" spans="1:31" x14ac:dyDescent="0.3">
      <c r="B22" t="s">
        <v>144</v>
      </c>
      <c r="C22" t="s">
        <v>107</v>
      </c>
      <c r="D22" t="s">
        <v>145</v>
      </c>
      <c r="E22" s="32"/>
      <c r="F22" s="33">
        <v>331.2</v>
      </c>
      <c r="G22" s="4"/>
      <c r="H22" s="4"/>
      <c r="I22" s="4"/>
      <c r="J22" s="4"/>
      <c r="K22" s="4"/>
      <c r="L22" s="58">
        <f t="shared" si="4"/>
        <v>0</v>
      </c>
      <c r="M22" s="4"/>
      <c r="N22" s="4"/>
      <c r="O22" s="4"/>
      <c r="P22" s="4"/>
      <c r="Q22" s="4">
        <v>331.2</v>
      </c>
      <c r="R22" s="4"/>
      <c r="S22" s="4"/>
      <c r="T22" s="4"/>
      <c r="U22" s="4"/>
      <c r="V22" s="4"/>
      <c r="W22" s="4"/>
      <c r="X22" s="4"/>
      <c r="Y22" s="4"/>
      <c r="Z22" s="4">
        <f t="shared" si="1"/>
        <v>331.2</v>
      </c>
      <c r="AA22" s="4"/>
      <c r="AB22" s="4"/>
      <c r="AC22" s="33"/>
      <c r="AD22" s="32">
        <f t="shared" si="5"/>
        <v>2387.96</v>
      </c>
      <c r="AE22" s="33">
        <f t="shared" si="3"/>
        <v>2300.59</v>
      </c>
    </row>
    <row r="23" spans="1:31" x14ac:dyDescent="0.3">
      <c r="A23" t="s">
        <v>146</v>
      </c>
      <c r="B23" t="s">
        <v>53</v>
      </c>
      <c r="C23" t="s">
        <v>107</v>
      </c>
      <c r="D23" t="s">
        <v>147</v>
      </c>
      <c r="E23" s="32"/>
      <c r="F23" s="33">
        <v>15.4</v>
      </c>
      <c r="G23" s="4"/>
      <c r="H23" s="4"/>
      <c r="I23" s="4"/>
      <c r="J23" s="4"/>
      <c r="K23" s="4"/>
      <c r="L23" s="58">
        <f t="shared" si="4"/>
        <v>0</v>
      </c>
      <c r="M23" s="4">
        <v>15.4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f t="shared" si="1"/>
        <v>15.4</v>
      </c>
      <c r="AA23" s="4"/>
      <c r="AB23" s="4"/>
      <c r="AC23" s="33"/>
      <c r="AD23" s="32">
        <f t="shared" si="5"/>
        <v>2372.56</v>
      </c>
      <c r="AE23" s="33">
        <f t="shared" si="3"/>
        <v>2300.59</v>
      </c>
    </row>
    <row r="24" spans="1:31" x14ac:dyDescent="0.3">
      <c r="B24" t="s">
        <v>94</v>
      </c>
      <c r="C24" t="s">
        <v>107</v>
      </c>
      <c r="D24" t="s">
        <v>148</v>
      </c>
      <c r="E24" s="32"/>
      <c r="F24" s="33">
        <v>99.3</v>
      </c>
      <c r="G24" s="4"/>
      <c r="H24" s="4"/>
      <c r="I24" s="4"/>
      <c r="J24" s="4"/>
      <c r="K24" s="4"/>
      <c r="L24" s="58">
        <f t="shared" si="4"/>
        <v>0</v>
      </c>
      <c r="M24" s="4">
        <v>99.3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1"/>
        <v>99.3</v>
      </c>
      <c r="AA24" s="4"/>
      <c r="AB24" s="4"/>
      <c r="AC24" s="33"/>
      <c r="AD24" s="32">
        <f t="shared" si="5"/>
        <v>2273.2599999999998</v>
      </c>
      <c r="AE24" s="33">
        <f t="shared" si="3"/>
        <v>2300.59</v>
      </c>
    </row>
    <row r="25" spans="1:31" x14ac:dyDescent="0.3">
      <c r="A25" t="s">
        <v>149</v>
      </c>
      <c r="B25" t="s">
        <v>150</v>
      </c>
      <c r="C25" t="s">
        <v>107</v>
      </c>
      <c r="D25" t="s">
        <v>151</v>
      </c>
      <c r="E25" s="32"/>
      <c r="F25" s="33">
        <v>399</v>
      </c>
      <c r="G25" s="4"/>
      <c r="H25" s="4"/>
      <c r="I25" s="4"/>
      <c r="J25" s="4"/>
      <c r="K25" s="4"/>
      <c r="L25" s="58">
        <f t="shared" si="4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399</v>
      </c>
      <c r="X25" s="4"/>
      <c r="Y25" s="4"/>
      <c r="Z25" s="4">
        <f t="shared" si="1"/>
        <v>399</v>
      </c>
      <c r="AA25" s="4"/>
      <c r="AB25" s="4"/>
      <c r="AC25" s="33"/>
      <c r="AD25" s="32">
        <f t="shared" si="5"/>
        <v>1874.2599999999998</v>
      </c>
      <c r="AE25" s="33">
        <f t="shared" si="3"/>
        <v>2300.59</v>
      </c>
    </row>
    <row r="26" spans="1:31" x14ac:dyDescent="0.3">
      <c r="A26" t="s">
        <v>152</v>
      </c>
      <c r="B26" t="s">
        <v>94</v>
      </c>
      <c r="C26" t="s">
        <v>107</v>
      </c>
      <c r="D26" t="s">
        <v>153</v>
      </c>
      <c r="E26" s="32"/>
      <c r="F26" s="33">
        <v>99.3</v>
      </c>
      <c r="G26" s="4"/>
      <c r="H26" s="4"/>
      <c r="I26" s="4"/>
      <c r="J26" s="4"/>
      <c r="K26" s="4"/>
      <c r="L26" s="58">
        <f t="shared" si="4"/>
        <v>0</v>
      </c>
      <c r="M26" s="4">
        <v>99.3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1"/>
        <v>99.3</v>
      </c>
      <c r="AA26" s="4"/>
      <c r="AB26" s="4"/>
      <c r="AC26" s="33"/>
      <c r="AD26" s="32">
        <f t="shared" si="5"/>
        <v>1774.9599999999998</v>
      </c>
      <c r="AE26" s="33">
        <f t="shared" si="3"/>
        <v>2300.59</v>
      </c>
    </row>
    <row r="27" spans="1:31" x14ac:dyDescent="0.3">
      <c r="A27" t="s">
        <v>155</v>
      </c>
      <c r="B27" t="s">
        <v>134</v>
      </c>
      <c r="C27" t="s">
        <v>67</v>
      </c>
      <c r="E27" s="32">
        <v>0.71</v>
      </c>
      <c r="F27" s="33"/>
      <c r="G27" s="4"/>
      <c r="H27" s="4"/>
      <c r="I27" s="4"/>
      <c r="J27" s="4"/>
      <c r="K27" s="4">
        <v>0.71</v>
      </c>
      <c r="L27" s="58">
        <f t="shared" si="4"/>
        <v>0.71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>
        <f t="shared" si="1"/>
        <v>0</v>
      </c>
      <c r="AA27" s="4"/>
      <c r="AB27" s="4"/>
      <c r="AC27" s="33"/>
      <c r="AD27" s="32">
        <f t="shared" si="5"/>
        <v>1774.9599999999998</v>
      </c>
      <c r="AE27" s="33">
        <f t="shared" si="3"/>
        <v>2301.3000000000002</v>
      </c>
    </row>
    <row r="28" spans="1:31" x14ac:dyDescent="0.3">
      <c r="A28" t="s">
        <v>156</v>
      </c>
      <c r="B28" t="s">
        <v>94</v>
      </c>
      <c r="C28" t="s">
        <v>107</v>
      </c>
      <c r="D28" t="s">
        <v>160</v>
      </c>
      <c r="E28" s="32"/>
      <c r="F28" s="33">
        <v>99.5</v>
      </c>
      <c r="G28" s="4"/>
      <c r="H28" s="4"/>
      <c r="I28" s="4"/>
      <c r="J28" s="4"/>
      <c r="K28" s="4"/>
      <c r="L28" s="58">
        <f t="shared" si="4"/>
        <v>0</v>
      </c>
      <c r="M28" s="4">
        <v>99.5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>
        <f t="shared" si="1"/>
        <v>99.5</v>
      </c>
      <c r="AA28" s="4"/>
      <c r="AB28" s="4"/>
      <c r="AC28" s="33"/>
      <c r="AD28" s="32">
        <f t="shared" si="5"/>
        <v>1675.4599999999998</v>
      </c>
      <c r="AE28" s="33">
        <f t="shared" si="3"/>
        <v>2301.3000000000002</v>
      </c>
    </row>
    <row r="29" spans="1:31" x14ac:dyDescent="0.3">
      <c r="A29" t="s">
        <v>157</v>
      </c>
      <c r="B29" t="s">
        <v>158</v>
      </c>
      <c r="C29" t="s">
        <v>159</v>
      </c>
      <c r="D29" t="s">
        <v>161</v>
      </c>
      <c r="E29" s="32"/>
      <c r="F29" s="33">
        <v>30</v>
      </c>
      <c r="G29" s="4"/>
      <c r="H29" s="4"/>
      <c r="I29" s="4"/>
      <c r="J29" s="4"/>
      <c r="K29" s="4"/>
      <c r="L29" s="58">
        <f t="shared" si="4"/>
        <v>0</v>
      </c>
      <c r="M29" s="4"/>
      <c r="N29" s="4"/>
      <c r="O29" s="4">
        <v>30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>
        <f t="shared" si="1"/>
        <v>30</v>
      </c>
      <c r="AA29" s="4"/>
      <c r="AB29" s="4"/>
      <c r="AC29" s="33"/>
      <c r="AD29" s="32">
        <f t="shared" si="5"/>
        <v>1645.4599999999998</v>
      </c>
      <c r="AE29" s="33">
        <f t="shared" si="3"/>
        <v>2301.3000000000002</v>
      </c>
    </row>
    <row r="30" spans="1:31" x14ac:dyDescent="0.3">
      <c r="A30" t="s">
        <v>162</v>
      </c>
      <c r="B30" t="s">
        <v>163</v>
      </c>
      <c r="C30" t="s">
        <v>107</v>
      </c>
      <c r="D30" t="s">
        <v>164</v>
      </c>
      <c r="E30" s="32"/>
      <c r="F30" s="33">
        <v>59.99</v>
      </c>
      <c r="G30" s="4"/>
      <c r="H30" s="4"/>
      <c r="I30" s="4"/>
      <c r="J30" s="4"/>
      <c r="K30" s="4"/>
      <c r="L30" s="58">
        <f t="shared" si="4"/>
        <v>0</v>
      </c>
      <c r="M30" s="4"/>
      <c r="N30" s="4"/>
      <c r="O30" s="4"/>
      <c r="P30" s="4"/>
      <c r="Q30" s="4"/>
      <c r="R30" s="4"/>
      <c r="S30" s="4">
        <v>59.99</v>
      </c>
      <c r="T30" s="4"/>
      <c r="U30" s="4"/>
      <c r="V30" s="4"/>
      <c r="W30" s="4"/>
      <c r="X30" s="4"/>
      <c r="Y30" s="4"/>
      <c r="Z30" s="4">
        <f t="shared" si="1"/>
        <v>59.99</v>
      </c>
      <c r="AA30" s="4"/>
      <c r="AB30" s="4"/>
      <c r="AC30" s="33">
        <v>10</v>
      </c>
      <c r="AD30" s="32">
        <f t="shared" si="5"/>
        <v>1585.4699999999998</v>
      </c>
      <c r="AE30" s="33">
        <f t="shared" si="3"/>
        <v>2301.3000000000002</v>
      </c>
    </row>
    <row r="31" spans="1:31" x14ac:dyDescent="0.3">
      <c r="A31" t="s">
        <v>165</v>
      </c>
      <c r="B31" t="s">
        <v>53</v>
      </c>
      <c r="C31" t="s">
        <v>107</v>
      </c>
      <c r="D31" t="s">
        <v>166</v>
      </c>
      <c r="E31" s="32"/>
      <c r="F31" s="33">
        <v>15.4</v>
      </c>
      <c r="G31" s="4"/>
      <c r="H31" s="4"/>
      <c r="I31" s="4"/>
      <c r="J31" s="4"/>
      <c r="K31" s="4"/>
      <c r="L31" s="58">
        <f t="shared" si="4"/>
        <v>0</v>
      </c>
      <c r="M31" s="4">
        <v>15.4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>
        <f t="shared" si="1"/>
        <v>15.4</v>
      </c>
      <c r="AA31" s="4"/>
      <c r="AB31" s="4"/>
      <c r="AC31" s="33"/>
      <c r="AD31" s="32">
        <f t="shared" si="5"/>
        <v>1570.0699999999997</v>
      </c>
      <c r="AE31" s="33">
        <f t="shared" si="3"/>
        <v>2301.3000000000002</v>
      </c>
    </row>
    <row r="32" spans="1:31" x14ac:dyDescent="0.3">
      <c r="B32" t="s">
        <v>94</v>
      </c>
      <c r="C32" t="s">
        <v>107</v>
      </c>
      <c r="D32" t="s">
        <v>167</v>
      </c>
      <c r="E32" s="32"/>
      <c r="F32" s="33">
        <v>99.3</v>
      </c>
      <c r="G32" s="4"/>
      <c r="H32" s="4"/>
      <c r="I32" s="4"/>
      <c r="J32" s="4"/>
      <c r="K32" s="4"/>
      <c r="L32" s="58">
        <f t="shared" si="4"/>
        <v>0</v>
      </c>
      <c r="M32" s="4">
        <v>99.3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>
        <f t="shared" si="1"/>
        <v>99.3</v>
      </c>
      <c r="AA32" s="4"/>
      <c r="AB32" s="4"/>
      <c r="AC32" s="33"/>
      <c r="AD32" s="32">
        <f t="shared" si="5"/>
        <v>1470.7699999999998</v>
      </c>
      <c r="AE32" s="33">
        <f t="shared" si="3"/>
        <v>2301.3000000000002</v>
      </c>
    </row>
    <row r="33" spans="1:31" x14ac:dyDescent="0.3">
      <c r="A33" t="s">
        <v>173</v>
      </c>
      <c r="B33" t="s">
        <v>94</v>
      </c>
      <c r="C33" t="s">
        <v>107</v>
      </c>
      <c r="D33" t="s">
        <v>177</v>
      </c>
      <c r="E33" s="32"/>
      <c r="F33" s="33">
        <v>168.7</v>
      </c>
      <c r="G33" s="4"/>
      <c r="H33" s="4"/>
      <c r="I33" s="4"/>
      <c r="J33" s="4"/>
      <c r="K33" s="4"/>
      <c r="L33" s="58">
        <f t="shared" si="4"/>
        <v>0</v>
      </c>
      <c r="M33" s="4">
        <v>168.7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>
        <f t="shared" si="1"/>
        <v>168.7</v>
      </c>
      <c r="AA33" s="4"/>
      <c r="AB33" s="4"/>
      <c r="AC33" s="33"/>
      <c r="AD33" s="32">
        <f t="shared" si="5"/>
        <v>1302.0699999999997</v>
      </c>
      <c r="AE33" s="33">
        <f t="shared" si="3"/>
        <v>2301.3000000000002</v>
      </c>
    </row>
    <row r="34" spans="1:31" x14ac:dyDescent="0.3">
      <c r="B34" t="s">
        <v>174</v>
      </c>
      <c r="E34" s="32"/>
      <c r="F34" s="33"/>
      <c r="G34" s="4"/>
      <c r="H34" s="4"/>
      <c r="I34" s="4"/>
      <c r="J34" s="4"/>
      <c r="K34" s="4"/>
      <c r="L34" s="58">
        <f t="shared" si="4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>
        <f t="shared" si="1"/>
        <v>0</v>
      </c>
      <c r="AA34" s="4"/>
      <c r="AB34" s="4">
        <v>1000</v>
      </c>
      <c r="AC34" s="33"/>
      <c r="AD34" s="32">
        <f>AD33+L34-Z34-K34+AB34</f>
        <v>2302.0699999999997</v>
      </c>
      <c r="AE34" s="33">
        <f t="shared" si="3"/>
        <v>2301.3000000000002</v>
      </c>
    </row>
    <row r="35" spans="1:31" x14ac:dyDescent="0.3">
      <c r="A35" t="s">
        <v>175</v>
      </c>
      <c r="B35" t="s">
        <v>116</v>
      </c>
      <c r="C35" t="s">
        <v>107</v>
      </c>
      <c r="D35" t="s">
        <v>178</v>
      </c>
      <c r="E35" s="32"/>
      <c r="F35" s="33">
        <v>1368.86</v>
      </c>
      <c r="G35" s="4"/>
      <c r="H35" s="4"/>
      <c r="I35" s="4"/>
      <c r="J35" s="4"/>
      <c r="K35" s="4"/>
      <c r="L35" s="58">
        <f t="shared" si="4"/>
        <v>0</v>
      </c>
      <c r="M35" s="4"/>
      <c r="N35" s="4"/>
      <c r="O35" s="4"/>
      <c r="P35" s="4"/>
      <c r="Q35" s="4"/>
      <c r="R35" s="4"/>
      <c r="S35" s="4"/>
      <c r="T35" s="4"/>
      <c r="U35" s="4">
        <v>1368.86</v>
      </c>
      <c r="V35" s="4"/>
      <c r="W35" s="4"/>
      <c r="X35" s="4"/>
      <c r="Y35" s="4"/>
      <c r="Z35" s="4">
        <f t="shared" si="1"/>
        <v>1368.86</v>
      </c>
      <c r="AA35" s="4"/>
      <c r="AB35" s="4"/>
      <c r="AC35" s="33"/>
      <c r="AD35" s="32">
        <f t="shared" si="5"/>
        <v>933.20999999999981</v>
      </c>
      <c r="AE35" s="33">
        <f>AE34+K35-AB34</f>
        <v>1301.3000000000002</v>
      </c>
    </row>
    <row r="36" spans="1:31" x14ac:dyDescent="0.3">
      <c r="A36" t="s">
        <v>176</v>
      </c>
      <c r="B36" t="s">
        <v>94</v>
      </c>
      <c r="C36" t="s">
        <v>107</v>
      </c>
      <c r="D36" t="s">
        <v>179</v>
      </c>
      <c r="E36" s="32"/>
      <c r="F36" s="33">
        <v>95.34</v>
      </c>
      <c r="G36" s="4"/>
      <c r="H36" s="4"/>
      <c r="I36" s="4"/>
      <c r="J36" s="4"/>
      <c r="K36" s="4"/>
      <c r="L36" s="58">
        <f t="shared" si="4"/>
        <v>0</v>
      </c>
      <c r="M36" s="4"/>
      <c r="N36" s="4"/>
      <c r="O36" s="4"/>
      <c r="P36" s="4"/>
      <c r="Q36" s="4"/>
      <c r="R36" s="4">
        <v>95.34</v>
      </c>
      <c r="S36" s="4"/>
      <c r="T36" s="4"/>
      <c r="U36" s="4"/>
      <c r="V36" s="4"/>
      <c r="W36" s="4"/>
      <c r="X36" s="4"/>
      <c r="Y36" s="4"/>
      <c r="Z36" s="4">
        <f t="shared" si="1"/>
        <v>95.34</v>
      </c>
      <c r="AA36" s="4"/>
      <c r="AB36" s="4"/>
      <c r="AC36" s="33">
        <v>15.89</v>
      </c>
      <c r="AD36" s="71">
        <f t="shared" si="5"/>
        <v>837.86999999999978</v>
      </c>
      <c r="AE36" s="72">
        <f t="shared" si="3"/>
        <v>1301.3000000000002</v>
      </c>
    </row>
    <row r="37" spans="1:31" x14ac:dyDescent="0.3">
      <c r="E37" s="32"/>
      <c r="F37" s="33"/>
      <c r="G37" s="4"/>
      <c r="H37" s="4"/>
      <c r="I37" s="4"/>
      <c r="J37" s="4"/>
      <c r="K37" s="4"/>
      <c r="L37" s="58">
        <f t="shared" si="4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33"/>
      <c r="AD37" s="32"/>
      <c r="AE37" s="33"/>
    </row>
    <row r="38" spans="1:31" x14ac:dyDescent="0.3">
      <c r="E38" s="32"/>
      <c r="F38" s="33"/>
      <c r="G38" s="4"/>
      <c r="H38" s="4"/>
      <c r="I38" s="4"/>
      <c r="J38" s="4"/>
      <c r="K38" s="4"/>
      <c r="L38" s="61">
        <f t="shared" si="4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33"/>
      <c r="AD38" s="32"/>
      <c r="AE38" s="33"/>
    </row>
    <row r="39" spans="1:31" x14ac:dyDescent="0.3">
      <c r="E39" s="32"/>
      <c r="F39" s="33"/>
      <c r="G39" s="4"/>
      <c r="H39" s="4"/>
      <c r="I39" s="4"/>
      <c r="J39" s="4"/>
      <c r="K39" s="4"/>
      <c r="L39" s="61">
        <f t="shared" si="4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33"/>
      <c r="AD39" s="32"/>
      <c r="AE39" s="33"/>
    </row>
    <row r="40" spans="1:31" x14ac:dyDescent="0.3">
      <c r="E40" s="32"/>
      <c r="F40" s="33"/>
      <c r="G40" s="4"/>
      <c r="H40" s="4"/>
      <c r="I40" s="4"/>
      <c r="J40" s="4"/>
      <c r="K40" s="4"/>
      <c r="L40" s="61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33"/>
      <c r="AD40" s="32"/>
      <c r="AE40" s="33"/>
    </row>
    <row r="41" spans="1:31" x14ac:dyDescent="0.3">
      <c r="E41" s="32"/>
      <c r="F41" s="33"/>
      <c r="G41" s="4"/>
      <c r="H41" s="4"/>
      <c r="I41" s="4"/>
      <c r="J41" s="4"/>
      <c r="K41" s="4"/>
      <c r="L41" s="61">
        <f t="shared" si="4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33"/>
      <c r="AD41" s="32"/>
      <c r="AE41" s="33"/>
    </row>
    <row r="42" spans="1:31" x14ac:dyDescent="0.3">
      <c r="E42" s="32"/>
      <c r="F42" s="33"/>
      <c r="G42" s="4"/>
      <c r="H42" s="4"/>
      <c r="I42" s="4"/>
      <c r="J42" s="4"/>
      <c r="K42" s="4"/>
      <c r="L42" s="61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33"/>
      <c r="AD42" s="32"/>
      <c r="AE42" s="33"/>
    </row>
    <row r="43" spans="1:31" x14ac:dyDescent="0.3">
      <c r="E43" s="32"/>
      <c r="F43" s="33"/>
      <c r="G43" s="4"/>
      <c r="H43" s="4"/>
      <c r="I43" s="4"/>
      <c r="J43" s="4"/>
      <c r="K43" s="4"/>
      <c r="L43" s="61">
        <f t="shared" si="4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33"/>
      <c r="AD43" s="32"/>
      <c r="AE43" s="33"/>
    </row>
    <row r="44" spans="1:31" x14ac:dyDescent="0.3">
      <c r="E44" s="32"/>
      <c r="F44" s="33"/>
      <c r="G44" s="4"/>
      <c r="H44" s="4"/>
      <c r="I44" s="4"/>
      <c r="J44" s="4"/>
      <c r="K44" s="4"/>
      <c r="L44" s="61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33"/>
      <c r="AD44" s="32"/>
      <c r="AE44" s="33"/>
    </row>
    <row r="45" spans="1:31" x14ac:dyDescent="0.3">
      <c r="E45" s="32"/>
      <c r="F45" s="33"/>
      <c r="G45" s="4"/>
      <c r="H45" s="4"/>
      <c r="I45" s="4"/>
      <c r="J45" s="4"/>
      <c r="K45" s="4"/>
      <c r="L45" s="61">
        <f t="shared" si="4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33"/>
      <c r="AD45" s="32"/>
      <c r="AE45" s="33"/>
    </row>
    <row r="46" spans="1:31" x14ac:dyDescent="0.3">
      <c r="E46" s="32"/>
      <c r="F46" s="33"/>
      <c r="G46" s="4"/>
      <c r="H46" s="4"/>
      <c r="I46" s="4"/>
      <c r="J46" s="4"/>
      <c r="K46" s="4"/>
      <c r="L46" s="61">
        <f t="shared" si="4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33"/>
      <c r="AD46" s="32"/>
      <c r="AE46" s="33"/>
    </row>
    <row r="47" spans="1:31" x14ac:dyDescent="0.3">
      <c r="E47" s="32"/>
      <c r="F47" s="33"/>
      <c r="G47" s="4"/>
      <c r="H47" s="4"/>
      <c r="I47" s="4"/>
      <c r="J47" s="4"/>
      <c r="K47" s="4"/>
      <c r="L47" s="61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33"/>
      <c r="AD47" s="32"/>
      <c r="AE47" s="33"/>
    </row>
    <row r="48" spans="1:31" x14ac:dyDescent="0.3">
      <c r="E48" s="32"/>
      <c r="F48" s="33"/>
      <c r="G48" s="4"/>
      <c r="H48" s="4"/>
      <c r="I48" s="4"/>
      <c r="J48" s="4"/>
      <c r="K48" s="4"/>
      <c r="L48" s="61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33"/>
      <c r="AD48" s="32"/>
      <c r="AE48" s="33"/>
    </row>
    <row r="49" spans="5:31" x14ac:dyDescent="0.3">
      <c r="E49" s="32"/>
      <c r="F49" s="33"/>
      <c r="G49" s="4"/>
      <c r="H49" s="4"/>
      <c r="I49" s="4"/>
      <c r="J49" s="4"/>
      <c r="K49" s="4"/>
      <c r="L49" s="61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33"/>
      <c r="AD49" s="32"/>
      <c r="AE49" s="33"/>
    </row>
    <row r="50" spans="5:31" x14ac:dyDescent="0.3">
      <c r="E50" s="32"/>
      <c r="F50" s="33"/>
      <c r="G50" s="4"/>
      <c r="H50" s="4"/>
      <c r="I50" s="4"/>
      <c r="J50" s="4"/>
      <c r="K50" s="4"/>
      <c r="L50" s="61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33"/>
      <c r="AD50" s="32"/>
      <c r="AE50" s="33"/>
    </row>
    <row r="51" spans="5:31" x14ac:dyDescent="0.3">
      <c r="E51" s="32"/>
      <c r="F51" s="33"/>
      <c r="G51" s="4"/>
      <c r="H51" s="4"/>
      <c r="I51" s="4"/>
      <c r="J51" s="4"/>
      <c r="K51" s="4"/>
      <c r="L51" s="61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33"/>
      <c r="AD51" s="32"/>
      <c r="AE51" s="33"/>
    </row>
    <row r="52" spans="5:31" x14ac:dyDescent="0.3">
      <c r="E52" s="32"/>
      <c r="F52" s="33"/>
      <c r="G52" s="4"/>
      <c r="H52" s="4"/>
      <c r="I52" s="4"/>
      <c r="J52" s="4"/>
      <c r="K52" s="4"/>
      <c r="L52" s="61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33"/>
      <c r="AD52" s="32"/>
      <c r="AE52" s="33"/>
    </row>
    <row r="53" spans="5:31" x14ac:dyDescent="0.3">
      <c r="E53" s="29"/>
      <c r="F53" s="33"/>
      <c r="L53" s="61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33"/>
      <c r="AD53" s="32"/>
      <c r="AE53" s="33"/>
    </row>
    <row r="54" spans="5:31" x14ac:dyDescent="0.3">
      <c r="E54" s="29"/>
      <c r="F54" s="30"/>
      <c r="L54" s="61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33"/>
      <c r="AD54" s="66"/>
      <c r="AE54" s="67"/>
    </row>
    <row r="55" spans="5:31" x14ac:dyDescent="0.3">
      <c r="E55" s="29"/>
      <c r="F55" s="30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33"/>
      <c r="AD55" s="66"/>
      <c r="AE55" s="67"/>
    </row>
    <row r="56" spans="5:31" x14ac:dyDescent="0.3">
      <c r="E56" s="29"/>
      <c r="F56" s="30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3"/>
      <c r="AD56" s="66"/>
      <c r="AE56" s="67"/>
    </row>
    <row r="57" spans="5:31" x14ac:dyDescent="0.3">
      <c r="E57" s="32"/>
      <c r="F57" s="33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3"/>
      <c r="AD57" s="66"/>
      <c r="AE57" s="67"/>
    </row>
    <row r="58" spans="5:31" x14ac:dyDescent="0.3">
      <c r="E58" s="32"/>
      <c r="F58" s="33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3"/>
      <c r="AD58" s="66"/>
      <c r="AE58" s="67"/>
    </row>
    <row r="59" spans="5:31" x14ac:dyDescent="0.3">
      <c r="E59" s="32"/>
      <c r="F59" s="33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3"/>
      <c r="AD59" s="66"/>
      <c r="AE59" s="67"/>
    </row>
    <row r="60" spans="5:31" x14ac:dyDescent="0.3">
      <c r="E60" s="32"/>
      <c r="F60" s="33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3"/>
      <c r="AD60" s="66"/>
      <c r="AE60" s="67"/>
    </row>
    <row r="61" spans="5:31" x14ac:dyDescent="0.3">
      <c r="E61" s="32"/>
      <c r="F61" s="33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3"/>
      <c r="AD61" s="66"/>
      <c r="AE61" s="67"/>
    </row>
    <row r="62" spans="5:31" x14ac:dyDescent="0.3">
      <c r="E62" s="32"/>
      <c r="F62" s="33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3"/>
      <c r="AD62" s="66"/>
      <c r="AE62" s="67"/>
    </row>
    <row r="63" spans="5:31" x14ac:dyDescent="0.3">
      <c r="E63" s="32"/>
      <c r="F63" s="33"/>
      <c r="G63" s="4"/>
      <c r="H63" s="4"/>
      <c r="I63" s="4"/>
      <c r="J63" s="4"/>
      <c r="K63" s="33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3"/>
      <c r="AD63" s="66"/>
      <c r="AE63" s="67"/>
    </row>
    <row r="64" spans="5:31" x14ac:dyDescent="0.3">
      <c r="E64" s="32"/>
      <c r="F64" s="33"/>
      <c r="G64" s="4"/>
      <c r="H64" s="4"/>
      <c r="I64" s="4"/>
      <c r="J64" s="4"/>
      <c r="K64" s="33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3"/>
      <c r="AD64" s="66"/>
      <c r="AE64" s="67"/>
    </row>
    <row r="65" spans="5:31" x14ac:dyDescent="0.3">
      <c r="E65" s="32"/>
      <c r="F65" s="33"/>
      <c r="G65" s="4"/>
      <c r="H65" s="4"/>
      <c r="I65" s="4"/>
      <c r="J65" s="4"/>
      <c r="K65" s="33"/>
      <c r="L65" s="5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3"/>
      <c r="AD65" s="66"/>
      <c r="AE65" s="67"/>
    </row>
    <row r="66" spans="5:31" x14ac:dyDescent="0.3">
      <c r="E66" s="32"/>
      <c r="F66" s="33"/>
      <c r="G66" s="4"/>
      <c r="H66" s="4"/>
      <c r="I66" s="4"/>
      <c r="J66" s="4"/>
      <c r="K66" s="33"/>
      <c r="L66" s="6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3"/>
      <c r="AD66" s="66"/>
      <c r="AE66" s="67"/>
    </row>
    <row r="67" spans="5:31" x14ac:dyDescent="0.3">
      <c r="E67" s="32"/>
      <c r="F67" s="33"/>
      <c r="G67" s="4"/>
      <c r="H67" s="4"/>
      <c r="I67" s="4"/>
      <c r="J67" s="4"/>
      <c r="K67" s="33"/>
      <c r="L67" s="5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3"/>
      <c r="AD67" s="66"/>
      <c r="AE67" s="67"/>
    </row>
    <row r="68" spans="5:31" x14ac:dyDescent="0.3">
      <c r="E68" s="32"/>
      <c r="F68" s="33"/>
      <c r="G68" s="4"/>
      <c r="H68" s="4"/>
      <c r="I68" s="4"/>
      <c r="J68" s="4"/>
      <c r="K68" s="33"/>
      <c r="L68" s="5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3"/>
      <c r="AD68" s="66"/>
      <c r="AE68" s="67"/>
    </row>
    <row r="69" spans="5:31" x14ac:dyDescent="0.3">
      <c r="E69" s="32"/>
      <c r="F69" s="33"/>
      <c r="G69" s="4"/>
      <c r="H69" s="4"/>
      <c r="I69" s="4"/>
      <c r="J69" s="4"/>
      <c r="K69" s="33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3"/>
      <c r="AD69" s="66"/>
      <c r="AE69" s="67"/>
    </row>
    <row r="70" spans="5:31" x14ac:dyDescent="0.3">
      <c r="E70" s="32"/>
      <c r="F70" s="33"/>
      <c r="G70" s="4"/>
      <c r="H70" s="4"/>
      <c r="I70" s="4"/>
      <c r="J70" s="4"/>
      <c r="K70" s="33"/>
      <c r="L70" s="5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3"/>
      <c r="AD70" s="66"/>
      <c r="AE70" s="67"/>
    </row>
    <row r="71" spans="5:31" x14ac:dyDescent="0.3">
      <c r="E71" s="32"/>
      <c r="F71" s="33"/>
      <c r="G71" s="4"/>
      <c r="H71" s="4"/>
      <c r="I71" s="4"/>
      <c r="J71" s="4"/>
      <c r="K71" s="33"/>
      <c r="L71" s="5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3"/>
      <c r="AD71" s="66"/>
      <c r="AE71" s="67"/>
    </row>
    <row r="72" spans="5:31" x14ac:dyDescent="0.3">
      <c r="E72" s="32"/>
      <c r="F72" s="33"/>
      <c r="G72" s="4"/>
      <c r="H72" s="4"/>
      <c r="I72" s="4"/>
      <c r="J72" s="4"/>
      <c r="K72" s="33"/>
      <c r="L72" s="5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3"/>
      <c r="AD72" s="66"/>
      <c r="AE72" s="67"/>
    </row>
    <row r="73" spans="5:31" x14ac:dyDescent="0.3">
      <c r="E73" s="32"/>
      <c r="F73" s="33"/>
      <c r="G73" s="4"/>
      <c r="H73" s="4"/>
      <c r="I73" s="4"/>
      <c r="J73" s="4"/>
      <c r="K73" s="33"/>
      <c r="L73" s="5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3"/>
      <c r="AD73" s="66"/>
      <c r="AE73" s="67"/>
    </row>
    <row r="74" spans="5:31" x14ac:dyDescent="0.3">
      <c r="E74" s="32"/>
      <c r="F74" s="33"/>
      <c r="G74" s="4"/>
      <c r="H74" s="4"/>
      <c r="I74" s="4"/>
      <c r="J74" s="4"/>
      <c r="K74" s="33"/>
      <c r="L74" s="5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3"/>
      <c r="AD74" s="68"/>
      <c r="AE74" s="69"/>
    </row>
    <row r="75" spans="5:31" x14ac:dyDescent="0.3">
      <c r="E75" s="32"/>
      <c r="F75" s="33"/>
      <c r="G75" s="4"/>
      <c r="H75" s="4"/>
      <c r="I75" s="4"/>
      <c r="J75" s="4"/>
      <c r="K75" s="33"/>
      <c r="L75" s="5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3"/>
      <c r="AD75" s="32"/>
      <c r="AE75" s="33"/>
    </row>
    <row r="76" spans="5:31" x14ac:dyDescent="0.3">
      <c r="E76" s="32"/>
      <c r="F76" s="33"/>
      <c r="G76" s="4"/>
      <c r="H76" s="4"/>
      <c r="I76" s="4"/>
      <c r="J76" s="4"/>
      <c r="K76" s="33"/>
      <c r="L76" s="5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3"/>
      <c r="AD76" s="32"/>
      <c r="AE76" s="33"/>
    </row>
    <row r="77" spans="5:31" x14ac:dyDescent="0.3">
      <c r="E77" s="32"/>
      <c r="F77" s="33"/>
      <c r="G77" s="4"/>
      <c r="H77" s="4"/>
      <c r="I77" s="4"/>
      <c r="J77" s="4"/>
      <c r="K77" s="33"/>
      <c r="L77" s="5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3"/>
      <c r="AD77" s="32"/>
      <c r="AE77" s="33"/>
    </row>
    <row r="78" spans="5:31" x14ac:dyDescent="0.3">
      <c r="E78" s="32"/>
      <c r="F78" s="33"/>
      <c r="G78" s="4"/>
      <c r="H78" s="4"/>
      <c r="I78" s="4"/>
      <c r="J78" s="4"/>
      <c r="K78" s="33"/>
      <c r="L78" s="6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3"/>
      <c r="AD78" s="32"/>
      <c r="AE78" s="33"/>
    </row>
    <row r="79" spans="5:31" x14ac:dyDescent="0.3">
      <c r="E79" s="32"/>
      <c r="F79" s="33"/>
      <c r="G79" s="4"/>
      <c r="H79" s="4"/>
      <c r="I79" s="4"/>
      <c r="J79" s="4"/>
      <c r="K79" s="4"/>
      <c r="L79" s="6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3"/>
      <c r="AD79" s="32"/>
      <c r="AE79" s="33"/>
    </row>
    <row r="80" spans="5:31" x14ac:dyDescent="0.3">
      <c r="E80" s="32"/>
      <c r="F80" s="33"/>
      <c r="G80" s="4"/>
      <c r="H80" s="4"/>
      <c r="I80" s="4"/>
      <c r="J80" s="4"/>
      <c r="K80" s="4"/>
      <c r="L80" s="6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3"/>
      <c r="AD80" s="32"/>
      <c r="AE80" s="33"/>
    </row>
    <row r="81" spans="3:31" x14ac:dyDescent="0.3">
      <c r="E81" s="32"/>
      <c r="F81" s="33"/>
      <c r="G81" s="4"/>
      <c r="H81" s="4"/>
      <c r="I81" s="4"/>
      <c r="J81" s="4"/>
      <c r="K81" s="4"/>
      <c r="L81" s="6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3"/>
      <c r="AD81" s="32"/>
      <c r="AE81" s="33"/>
    </row>
    <row r="82" spans="3:31" x14ac:dyDescent="0.3">
      <c r="E82" s="32"/>
      <c r="F82" s="33"/>
      <c r="G82" s="4"/>
      <c r="H82" s="4"/>
      <c r="I82" s="4"/>
      <c r="J82" s="4"/>
      <c r="K82" s="4"/>
      <c r="L82" s="6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3"/>
      <c r="AD82" s="32"/>
      <c r="AE82" s="33"/>
    </row>
    <row r="83" spans="3:31" x14ac:dyDescent="0.3">
      <c r="E83" s="32"/>
      <c r="F83" s="33"/>
      <c r="G83" s="4"/>
      <c r="H83" s="4"/>
      <c r="I83" s="4"/>
      <c r="J83" s="4"/>
      <c r="K83" s="4"/>
      <c r="L83" s="5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3"/>
      <c r="AD83" s="32"/>
      <c r="AE83" s="33"/>
    </row>
    <row r="84" spans="3:31" x14ac:dyDescent="0.3">
      <c r="E84" s="32"/>
      <c r="F84" s="33"/>
      <c r="G84" s="4"/>
      <c r="H84" s="4"/>
      <c r="I84" s="4"/>
      <c r="J84" s="4"/>
      <c r="K84" s="4"/>
      <c r="L84" s="5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3"/>
      <c r="AD84" s="32"/>
      <c r="AE84" s="33"/>
    </row>
    <row r="85" spans="3:31" x14ac:dyDescent="0.3">
      <c r="E85" s="32"/>
      <c r="F85" s="62"/>
      <c r="G85" s="4"/>
      <c r="H85" s="4"/>
      <c r="I85" s="4"/>
      <c r="J85" s="4"/>
      <c r="K85" s="4"/>
      <c r="L85" s="5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3"/>
      <c r="AD85" s="64"/>
      <c r="AE85" s="65"/>
    </row>
    <row r="86" spans="3:31" x14ac:dyDescent="0.3">
      <c r="C86" s="3" t="s">
        <v>8</v>
      </c>
      <c r="E86" s="31">
        <f t="shared" ref="E86:AC86" si="6">SUM(E6:E85)</f>
        <v>3679.8</v>
      </c>
      <c r="F86" s="31">
        <f t="shared" si="6"/>
        <v>3994.63</v>
      </c>
      <c r="G86" s="31">
        <f t="shared" si="6"/>
        <v>3000</v>
      </c>
      <c r="H86" s="31">
        <f t="shared" si="6"/>
        <v>500</v>
      </c>
      <c r="I86" s="31">
        <f t="shared" si="6"/>
        <v>0</v>
      </c>
      <c r="J86" s="31">
        <f t="shared" si="6"/>
        <v>178.92</v>
      </c>
      <c r="K86" s="31">
        <f t="shared" si="6"/>
        <v>0.88</v>
      </c>
      <c r="L86" s="31">
        <f t="shared" si="6"/>
        <v>3679.8</v>
      </c>
      <c r="M86" s="31">
        <f t="shared" si="6"/>
        <v>917.56</v>
      </c>
      <c r="N86" s="31">
        <f t="shared" si="6"/>
        <v>0</v>
      </c>
      <c r="O86" s="31">
        <f t="shared" si="6"/>
        <v>43.62</v>
      </c>
      <c r="P86" s="31">
        <f t="shared" si="6"/>
        <v>40</v>
      </c>
      <c r="Q86" s="31">
        <f t="shared" si="6"/>
        <v>331.2</v>
      </c>
      <c r="R86" s="31">
        <f t="shared" si="6"/>
        <v>654.34</v>
      </c>
      <c r="S86" s="31">
        <f t="shared" si="6"/>
        <v>240.05</v>
      </c>
      <c r="T86" s="31">
        <f t="shared" si="6"/>
        <v>0</v>
      </c>
      <c r="U86" s="31">
        <f t="shared" si="6"/>
        <v>1368.86</v>
      </c>
      <c r="V86" s="31">
        <f t="shared" si="6"/>
        <v>0</v>
      </c>
      <c r="W86" s="31">
        <f t="shared" si="6"/>
        <v>399</v>
      </c>
      <c r="X86" s="31">
        <f t="shared" si="6"/>
        <v>0</v>
      </c>
      <c r="Y86" s="31">
        <f t="shared" si="6"/>
        <v>0</v>
      </c>
      <c r="Z86" s="31">
        <f t="shared" si="6"/>
        <v>3994.63</v>
      </c>
      <c r="AA86" s="31">
        <f t="shared" si="6"/>
        <v>0</v>
      </c>
      <c r="AB86" s="31">
        <f t="shared" si="6"/>
        <v>1000</v>
      </c>
      <c r="AC86" s="60">
        <f t="shared" si="6"/>
        <v>25.89</v>
      </c>
      <c r="AD86" s="4"/>
      <c r="AE86" s="30"/>
    </row>
    <row r="87" spans="3:31" x14ac:dyDescent="0.3">
      <c r="E87" s="29"/>
      <c r="F87" s="30"/>
      <c r="AC87" s="30"/>
      <c r="AE87" s="30"/>
    </row>
    <row r="88" spans="3:31" ht="15" thickBot="1" x14ac:dyDescent="0.35">
      <c r="C88" s="3" t="s">
        <v>56</v>
      </c>
      <c r="E88" s="57" t="s">
        <v>83</v>
      </c>
      <c r="F88" s="57" t="s">
        <v>83</v>
      </c>
      <c r="G88" s="4">
        <f>Budget!H34</f>
        <v>0</v>
      </c>
      <c r="H88" s="57" t="s">
        <v>83</v>
      </c>
      <c r="I88" s="63"/>
      <c r="J88" s="4">
        <f>Budget!H27</f>
        <v>0</v>
      </c>
      <c r="K88" s="48" t="s">
        <v>83</v>
      </c>
      <c r="L88" s="48" t="s">
        <v>83</v>
      </c>
      <c r="M88" s="4">
        <f>Budget!H6</f>
        <v>1200</v>
      </c>
      <c r="N88" s="4">
        <f>Budget!H7</f>
        <v>50</v>
      </c>
      <c r="O88" s="4">
        <f>Budget!H19</f>
        <v>120</v>
      </c>
      <c r="P88" s="4">
        <f>Budget!H9+Budget!H15</f>
        <v>550</v>
      </c>
      <c r="Q88" s="4">
        <f>Budget!H11</f>
        <v>375</v>
      </c>
      <c r="R88" s="4">
        <f>Budget!H22</f>
        <v>0</v>
      </c>
      <c r="S88" s="4">
        <f>Budget!H12+Budget!H13+Budget!H14</f>
        <v>200</v>
      </c>
      <c r="T88" s="4">
        <f>Budget!H17</f>
        <v>700</v>
      </c>
      <c r="U88" s="4">
        <f>Budget!H10</f>
        <v>250</v>
      </c>
      <c r="V88" s="4">
        <f>Budget!H16</f>
        <v>300</v>
      </c>
      <c r="W88" s="4"/>
      <c r="X88" s="4">
        <f>Budget!H18</f>
        <v>50</v>
      </c>
      <c r="Y88" s="4">
        <f>Budget!H8</f>
        <v>100</v>
      </c>
      <c r="Z88" s="48" t="s">
        <v>83</v>
      </c>
      <c r="AA88" s="48"/>
      <c r="AB88" s="48" t="s">
        <v>83</v>
      </c>
      <c r="AC88" s="49" t="s">
        <v>83</v>
      </c>
      <c r="AE88" s="30"/>
    </row>
    <row r="89" spans="3:31" ht="15" thickTop="1" x14ac:dyDescent="0.3">
      <c r="E89" s="29"/>
      <c r="F89" s="30"/>
      <c r="K89" s="50"/>
      <c r="L89" s="50"/>
      <c r="Z89" s="50"/>
      <c r="AA89" s="50"/>
      <c r="AB89" s="50"/>
      <c r="AC89" s="51"/>
      <c r="AE89" s="30"/>
    </row>
    <row r="90" spans="3:31" ht="15" thickBot="1" x14ac:dyDescent="0.35">
      <c r="C90" s="3" t="s">
        <v>34</v>
      </c>
      <c r="E90" s="57" t="s">
        <v>83</v>
      </c>
      <c r="F90" s="57" t="s">
        <v>83</v>
      </c>
      <c r="G90" s="35">
        <f t="shared" ref="G90:J90" si="7">G86-G88</f>
        <v>3000</v>
      </c>
      <c r="H90" s="57"/>
      <c r="I90" s="57"/>
      <c r="J90" s="35">
        <f t="shared" si="7"/>
        <v>178.92</v>
      </c>
      <c r="K90" s="52"/>
      <c r="L90" s="52"/>
      <c r="M90" s="56">
        <f>M88-M86</f>
        <v>282.44000000000005</v>
      </c>
      <c r="N90" s="56">
        <f t="shared" ref="N90:Y90" si="8">N88-N86</f>
        <v>50</v>
      </c>
      <c r="O90" s="56">
        <f t="shared" si="8"/>
        <v>76.38</v>
      </c>
      <c r="P90" s="56">
        <f t="shared" si="8"/>
        <v>510</v>
      </c>
      <c r="Q90" s="56">
        <f t="shared" si="8"/>
        <v>43.800000000000011</v>
      </c>
      <c r="R90" s="56">
        <f t="shared" si="8"/>
        <v>-654.34</v>
      </c>
      <c r="S90" s="56">
        <f t="shared" si="8"/>
        <v>-40.050000000000011</v>
      </c>
      <c r="T90" s="56">
        <f t="shared" si="8"/>
        <v>700</v>
      </c>
      <c r="U90" s="56">
        <f t="shared" si="8"/>
        <v>-1118.8599999999999</v>
      </c>
      <c r="V90" s="56">
        <f t="shared" si="8"/>
        <v>300</v>
      </c>
      <c r="W90" s="56">
        <f t="shared" si="8"/>
        <v>-399</v>
      </c>
      <c r="X90" s="56">
        <f t="shared" si="8"/>
        <v>50</v>
      </c>
      <c r="Y90" s="56">
        <f t="shared" si="8"/>
        <v>100</v>
      </c>
      <c r="Z90" s="52"/>
      <c r="AA90" s="52"/>
      <c r="AB90" s="52"/>
      <c r="AC90" s="52"/>
      <c r="AD90" s="46"/>
      <c r="AE90" s="47"/>
    </row>
    <row r="91" spans="3:31" ht="15" thickTop="1" x14ac:dyDescent="0.3"/>
    <row r="93" spans="3:31" x14ac:dyDescent="0.3">
      <c r="C93" s="3" t="s">
        <v>60</v>
      </c>
      <c r="E93" s="4">
        <f>E86-SUM(G86:K86)</f>
        <v>0</v>
      </c>
    </row>
    <row r="94" spans="3:31" x14ac:dyDescent="0.3">
      <c r="C94" s="3" t="s">
        <v>59</v>
      </c>
      <c r="E94" s="4">
        <f>F86-SUM(M86:Y86)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4"/>
  <sheetViews>
    <sheetView topLeftCell="A6" workbookViewId="0">
      <selection activeCell="H21" sqref="H21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95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1200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96</v>
      </c>
      <c r="H13">
        <v>120</v>
      </c>
    </row>
    <row r="14" spans="3:14" x14ac:dyDescent="0.3">
      <c r="C14" t="s">
        <v>97</v>
      </c>
      <c r="H14">
        <v>40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18" x14ac:dyDescent="0.3">
      <c r="C17" t="s">
        <v>98</v>
      </c>
      <c r="H17">
        <v>700</v>
      </c>
    </row>
    <row r="18" spans="3:18" x14ac:dyDescent="0.3">
      <c r="C18" t="s">
        <v>63</v>
      </c>
      <c r="H18">
        <v>50</v>
      </c>
    </row>
    <row r="19" spans="3:18" x14ac:dyDescent="0.3">
      <c r="C19" t="s">
        <v>99</v>
      </c>
      <c r="H19">
        <v>120</v>
      </c>
    </row>
    <row r="20" spans="3:18" x14ac:dyDescent="0.3">
      <c r="C20" t="s">
        <v>75</v>
      </c>
      <c r="H20">
        <v>0</v>
      </c>
    </row>
    <row r="21" spans="3:18" x14ac:dyDescent="0.3">
      <c r="C21" t="s">
        <v>65</v>
      </c>
      <c r="H21">
        <v>0</v>
      </c>
    </row>
    <row r="22" spans="3:18" ht="15" thickBot="1" x14ac:dyDescent="0.35">
      <c r="C22" t="s">
        <v>62</v>
      </c>
      <c r="H22">
        <v>0</v>
      </c>
    </row>
    <row r="23" spans="3:18" ht="15" thickBot="1" x14ac:dyDescent="0.35">
      <c r="C23" t="s">
        <v>33</v>
      </c>
      <c r="H23" s="5">
        <f>SUM(H6:H22)</f>
        <v>3895</v>
      </c>
      <c r="R23" s="5"/>
    </row>
    <row r="25" spans="3:18" ht="21" x14ac:dyDescent="0.4">
      <c r="C25" s="6" t="s">
        <v>14</v>
      </c>
    </row>
    <row r="27" spans="3:18" ht="15" thickBot="1" x14ac:dyDescent="0.35">
      <c r="C27" t="s">
        <v>39</v>
      </c>
    </row>
    <row r="28" spans="3:18" ht="15" thickBot="1" x14ac:dyDescent="0.35">
      <c r="H28" s="5">
        <f>SUM(H27:H27)</f>
        <v>0</v>
      </c>
    </row>
    <row r="30" spans="3:18" ht="15" thickBot="1" x14ac:dyDescent="0.35"/>
    <row r="31" spans="3:18" ht="18.600000000000001" thickBot="1" x14ac:dyDescent="0.4">
      <c r="C31" s="1" t="s">
        <v>40</v>
      </c>
      <c r="H31" s="5">
        <f>H23-H28</f>
        <v>3895</v>
      </c>
    </row>
    <row r="32" spans="3:18" ht="15" thickBot="1" x14ac:dyDescent="0.35"/>
    <row r="33" spans="3:8" ht="18.600000000000001" thickBot="1" x14ac:dyDescent="0.4">
      <c r="C33" s="1" t="s">
        <v>114</v>
      </c>
      <c r="H33" s="5">
        <v>3000</v>
      </c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E7" sqref="E7"/>
    </sheetView>
  </sheetViews>
  <sheetFormatPr defaultRowHeight="14.4" x14ac:dyDescent="0.3"/>
  <cols>
    <col min="1" max="1" width="14.6640625" style="38" customWidth="1"/>
    <col min="2" max="2" width="30.88671875" style="38" customWidth="1"/>
    <col min="3" max="5" width="12.5546875" style="4" customWidth="1"/>
    <col min="7" max="7" width="12.33203125" customWidth="1"/>
  </cols>
  <sheetData>
    <row r="1" spans="1:7" x14ac:dyDescent="0.3">
      <c r="A1" s="36" t="s">
        <v>66</v>
      </c>
      <c r="B1" s="37"/>
    </row>
    <row r="2" spans="1:7" x14ac:dyDescent="0.3">
      <c r="A2" s="36"/>
      <c r="B2" s="37"/>
    </row>
    <row r="3" spans="1:7" x14ac:dyDescent="0.3">
      <c r="C3" s="39" t="s">
        <v>62</v>
      </c>
      <c r="D3" s="39" t="s">
        <v>67</v>
      </c>
      <c r="E3" s="39" t="s">
        <v>82</v>
      </c>
      <c r="F3" s="2" t="s">
        <v>33</v>
      </c>
      <c r="G3" s="39" t="s">
        <v>68</v>
      </c>
    </row>
    <row r="4" spans="1:7" x14ac:dyDescent="0.3">
      <c r="G4">
        <v>2300.42</v>
      </c>
    </row>
    <row r="6" spans="1:7" x14ac:dyDescent="0.3">
      <c r="A6" s="38" t="s">
        <v>154</v>
      </c>
      <c r="B6" s="38" t="s">
        <v>134</v>
      </c>
      <c r="D6" s="4">
        <v>0.17</v>
      </c>
      <c r="F6" s="4">
        <f t="shared" ref="F6:F14" si="0">C6+D6+E6</f>
        <v>0.17</v>
      </c>
    </row>
    <row r="7" spans="1:7" x14ac:dyDescent="0.3">
      <c r="A7" s="38" t="s">
        <v>168</v>
      </c>
      <c r="B7" s="38" t="s">
        <v>134</v>
      </c>
      <c r="C7" s="40"/>
      <c r="D7" s="41">
        <v>0.71</v>
      </c>
      <c r="E7" s="41"/>
      <c r="F7" s="4">
        <f t="shared" si="0"/>
        <v>0.71</v>
      </c>
    </row>
    <row r="8" spans="1:7" x14ac:dyDescent="0.3">
      <c r="C8" s="40"/>
      <c r="D8" s="41"/>
      <c r="E8" s="41"/>
      <c r="F8" s="4">
        <f t="shared" si="0"/>
        <v>0</v>
      </c>
    </row>
    <row r="9" spans="1:7" x14ac:dyDescent="0.3">
      <c r="C9" s="40"/>
      <c r="D9" s="41"/>
      <c r="E9" s="41"/>
      <c r="F9" s="4">
        <f t="shared" si="0"/>
        <v>0</v>
      </c>
    </row>
    <row r="10" spans="1:7" x14ac:dyDescent="0.3">
      <c r="C10" s="40"/>
      <c r="D10" s="41"/>
      <c r="E10" s="41"/>
      <c r="F10" s="4">
        <f t="shared" si="0"/>
        <v>0</v>
      </c>
    </row>
    <row r="11" spans="1:7" x14ac:dyDescent="0.3">
      <c r="C11" s="40"/>
      <c r="D11" s="41"/>
      <c r="E11" s="41"/>
      <c r="F11" s="4">
        <f t="shared" si="0"/>
        <v>0</v>
      </c>
    </row>
    <row r="12" spans="1:7" x14ac:dyDescent="0.3">
      <c r="C12" s="40"/>
      <c r="D12" s="41"/>
      <c r="E12" s="41"/>
      <c r="F12" s="4">
        <f t="shared" si="0"/>
        <v>0</v>
      </c>
    </row>
    <row r="13" spans="1:7" x14ac:dyDescent="0.3">
      <c r="C13" s="40"/>
      <c r="D13" s="41"/>
      <c r="E13" s="41"/>
      <c r="F13" s="4">
        <f t="shared" si="0"/>
        <v>0</v>
      </c>
    </row>
    <row r="14" spans="1:7" x14ac:dyDescent="0.3">
      <c r="C14" s="40"/>
      <c r="D14" s="41"/>
      <c r="E14" s="41"/>
      <c r="F14" s="4">
        <f t="shared" si="0"/>
        <v>0</v>
      </c>
    </row>
    <row r="15" spans="1:7" x14ac:dyDescent="0.3">
      <c r="C15" s="40"/>
      <c r="D15" s="41"/>
      <c r="E15" s="41"/>
      <c r="F15" s="4"/>
    </row>
    <row r="16" spans="1:7" x14ac:dyDescent="0.3">
      <c r="C16" s="40"/>
      <c r="D16" s="41"/>
      <c r="E16" s="41"/>
      <c r="F16" s="4"/>
    </row>
    <row r="17" spans="2:7" x14ac:dyDescent="0.3">
      <c r="C17" s="40"/>
      <c r="D17" s="41"/>
      <c r="E17" s="41"/>
      <c r="F17" s="4"/>
    </row>
    <row r="18" spans="2:7" x14ac:dyDescent="0.3">
      <c r="C18" s="40"/>
      <c r="D18" s="41"/>
      <c r="E18" s="41"/>
      <c r="F18" s="4"/>
    </row>
    <row r="19" spans="2:7" x14ac:dyDescent="0.3">
      <c r="C19" s="40"/>
      <c r="D19" s="41"/>
      <c r="E19" s="41"/>
      <c r="F19" s="4"/>
    </row>
    <row r="20" spans="2:7" x14ac:dyDescent="0.3">
      <c r="B20" s="38" t="s">
        <v>33</v>
      </c>
      <c r="C20" s="18">
        <f>SUM(C6:C7)</f>
        <v>0</v>
      </c>
      <c r="D20" s="18">
        <f>SUM(D6:D19)</f>
        <v>0.88</v>
      </c>
      <c r="E20" s="18">
        <f>SUM(E5:E19)</f>
        <v>0</v>
      </c>
      <c r="F20" s="18">
        <f>SUM(F6:F19)</f>
        <v>0.88</v>
      </c>
      <c r="G20" s="18">
        <f>G4+E5-E8+D20-E9-E10</f>
        <v>2301.3000000000002</v>
      </c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2022-03-24T13:25:00Z</cp:lastPrinted>
  <dcterms:created xsi:type="dcterms:W3CDTF">2011-06-26T08:01:14Z</dcterms:created>
  <dcterms:modified xsi:type="dcterms:W3CDTF">2022-12-23T11:58:35Z</dcterms:modified>
  <cp:category/>
  <cp:contentStatus/>
</cp:coreProperties>
</file>