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ropbox\LPC\Finance\Monthly Finance Spread Sheets\2022\"/>
    </mc:Choice>
  </mc:AlternateContent>
  <xr:revisionPtr revIDLastSave="0" documentId="13_ncr:1_{047C4AB0-A6E3-4233-82C8-E02ED2E9F948}" xr6:coauthVersionLast="47" xr6:coauthVersionMax="47" xr10:uidLastSave="{00000000-0000-0000-0000-000000000000}"/>
  <bookViews>
    <workbookView xWindow="-120" yWindow="-120" windowWidth="20730" windowHeight="11160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9" l="1"/>
  <c r="B29" i="9"/>
  <c r="F13" i="16"/>
  <c r="L45" i="15"/>
  <c r="AE48" i="15"/>
  <c r="AE49" i="15" s="1"/>
  <c r="AE50" i="15" s="1"/>
  <c r="AE51" i="15" s="1"/>
  <c r="Z44" i="15"/>
  <c r="L52" i="15"/>
  <c r="L51" i="15"/>
  <c r="L50" i="15"/>
  <c r="L49" i="15"/>
  <c r="L48" i="15"/>
  <c r="L47" i="15"/>
  <c r="L46" i="15"/>
  <c r="L44" i="15"/>
  <c r="L43" i="15"/>
  <c r="L42" i="15"/>
  <c r="L41" i="15"/>
  <c r="L40" i="15"/>
  <c r="L39" i="15"/>
  <c r="L38" i="15"/>
  <c r="L37" i="15"/>
  <c r="Z45" i="15"/>
  <c r="Z46" i="15"/>
  <c r="Z47" i="15"/>
  <c r="Z48" i="15"/>
  <c r="Z49" i="15"/>
  <c r="Z50" i="15"/>
  <c r="Z51" i="15"/>
  <c r="Z40" i="15"/>
  <c r="Z41" i="15"/>
  <c r="Z42" i="15"/>
  <c r="Z43" i="15"/>
  <c r="Z39" i="15"/>
  <c r="Z34" i="15"/>
  <c r="Z35" i="15"/>
  <c r="Z36" i="15"/>
  <c r="Z37" i="15"/>
  <c r="Z38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Z24" i="15"/>
  <c r="Z25" i="15"/>
  <c r="Z26" i="15"/>
  <c r="Z27" i="15"/>
  <c r="Z28" i="15"/>
  <c r="Z29" i="15"/>
  <c r="Z30" i="15"/>
  <c r="Z31" i="15"/>
  <c r="Z32" i="15"/>
  <c r="Z33" i="15"/>
  <c r="Z18" i="15"/>
  <c r="F84" i="15" l="1"/>
  <c r="X86" i="15" l="1"/>
  <c r="S86" i="15"/>
  <c r="O86" i="15"/>
  <c r="E20" i="16"/>
  <c r="Z19" i="15"/>
  <c r="Z20" i="15"/>
  <c r="Z21" i="15"/>
  <c r="Z22" i="15"/>
  <c r="L16" i="15"/>
  <c r="L17" i="15"/>
  <c r="L19" i="15"/>
  <c r="Z16" i="15"/>
  <c r="Z17" i="15"/>
  <c r="Z23" i="15"/>
  <c r="H20" i="13"/>
  <c r="H25" i="3"/>
  <c r="D25" i="3" s="1"/>
  <c r="H23" i="3"/>
  <c r="D23" i="3" s="1"/>
  <c r="AE6" i="15"/>
  <c r="AE7" i="15" s="1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AE39" i="15" s="1"/>
  <c r="AE40" i="15" s="1"/>
  <c r="AE41" i="15" s="1"/>
  <c r="AE42" i="15" s="1"/>
  <c r="AE43" i="15" s="1"/>
  <c r="AE44" i="15" s="1"/>
  <c r="AE45" i="15" s="1"/>
  <c r="AE46" i="15" s="1"/>
  <c r="AE47" i="15" s="1"/>
  <c r="Z15" i="15"/>
  <c r="Z7" i="15"/>
  <c r="Z8" i="15"/>
  <c r="Z9" i="15"/>
  <c r="Z10" i="15"/>
  <c r="Z11" i="15"/>
  <c r="Z12" i="15"/>
  <c r="Z13" i="15"/>
  <c r="Z14" i="15"/>
  <c r="Z6" i="15"/>
  <c r="L8" i="15"/>
  <c r="L9" i="15"/>
  <c r="L10" i="15"/>
  <c r="L11" i="15"/>
  <c r="L12" i="15"/>
  <c r="L13" i="15"/>
  <c r="L14" i="15"/>
  <c r="L7" i="15"/>
  <c r="AA84" i="15" l="1"/>
  <c r="H84" i="15" l="1"/>
  <c r="AB84" i="15"/>
  <c r="AC84" i="15"/>
  <c r="I84" i="15"/>
  <c r="F14" i="16" l="1"/>
  <c r="F12" i="16" l="1"/>
  <c r="F11" i="16" l="1"/>
  <c r="F10" i="16" l="1"/>
  <c r="F9" i="16" l="1"/>
  <c r="F8" i="16" l="1"/>
  <c r="F7" i="16"/>
  <c r="F6" i="16" l="1"/>
  <c r="G4" i="16"/>
  <c r="H18" i="3" l="1"/>
  <c r="H27" i="3"/>
  <c r="D27" i="3" s="1"/>
  <c r="H26" i="3"/>
  <c r="D26" i="3" s="1"/>
  <c r="H24" i="3"/>
  <c r="H22" i="3"/>
  <c r="H21" i="3"/>
  <c r="H20" i="3"/>
  <c r="H19" i="3"/>
  <c r="H17" i="3"/>
  <c r="H16" i="3"/>
  <c r="H15" i="3"/>
  <c r="H7" i="3"/>
  <c r="H28" i="3" l="1"/>
  <c r="N84" i="15" l="1"/>
  <c r="O84" i="15"/>
  <c r="P84" i="15"/>
  <c r="Q84" i="15"/>
  <c r="R84" i="15"/>
  <c r="S84" i="15"/>
  <c r="T84" i="15"/>
  <c r="U84" i="15"/>
  <c r="V84" i="15"/>
  <c r="W84" i="15"/>
  <c r="B27" i="3" s="1"/>
  <c r="F27" i="3" s="1"/>
  <c r="X84" i="15"/>
  <c r="Y84" i="15"/>
  <c r="M84" i="15"/>
  <c r="J84" i="15"/>
  <c r="K84" i="15"/>
  <c r="G84" i="15"/>
  <c r="B21" i="9"/>
  <c r="E84" i="15"/>
  <c r="B20" i="9" l="1"/>
  <c r="C22" i="9" s="1"/>
  <c r="C25" i="9" s="1"/>
  <c r="C12" i="9"/>
  <c r="C9" i="9" l="1"/>
  <c r="C14" i="9" s="1"/>
  <c r="B8" i="3" l="1"/>
  <c r="B32" i="3"/>
  <c r="B16" i="3"/>
  <c r="B21" i="3" l="1"/>
  <c r="B25" i="3"/>
  <c r="F25" i="3" s="1"/>
  <c r="B26" i="3"/>
  <c r="F26" i="3" s="1"/>
  <c r="L15" i="15" l="1"/>
  <c r="W88" i="15" l="1"/>
  <c r="X88" i="15"/>
  <c r="U86" i="15"/>
  <c r="P86" i="15"/>
  <c r="P88" i="15" s="1"/>
  <c r="V86" i="15"/>
  <c r="V88" i="15" s="1"/>
  <c r="Q86" i="15"/>
  <c r="Q88" i="15" s="1"/>
  <c r="B30" i="9" l="1"/>
  <c r="C31" i="9" s="1"/>
  <c r="C33" i="9" s="1"/>
  <c r="L6" i="15"/>
  <c r="AD6" i="15" s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D45" i="15" s="1"/>
  <c r="AD46" i="15" s="1"/>
  <c r="AD47" i="15" s="1"/>
  <c r="AD48" i="15" s="1"/>
  <c r="AD49" i="15" s="1"/>
  <c r="AD50" i="15" s="1"/>
  <c r="AD51" i="15" s="1"/>
  <c r="R88" i="15"/>
  <c r="S88" i="15"/>
  <c r="B19" i="3"/>
  <c r="U88" i="15"/>
  <c r="L84" i="15" l="1"/>
  <c r="Z84" i="15"/>
  <c r="T86" i="15"/>
  <c r="T88" i="15" s="1"/>
  <c r="D22" i="3"/>
  <c r="B22" i="3"/>
  <c r="D20" i="16"/>
  <c r="G20" i="16" s="1"/>
  <c r="F20" i="16"/>
  <c r="C20" i="16"/>
  <c r="H25" i="13"/>
  <c r="H28" i="13" l="1"/>
  <c r="F22" i="3"/>
  <c r="J86" i="15" l="1"/>
  <c r="Y86" i="15"/>
  <c r="O88" i="15"/>
  <c r="N86" i="15"/>
  <c r="N88" i="15" s="1"/>
  <c r="M86" i="15"/>
  <c r="G86" i="15"/>
  <c r="B18" i="3"/>
  <c r="D19" i="3" l="1"/>
  <c r="F19" i="3" s="1"/>
  <c r="Y88" i="15"/>
  <c r="J88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2" i="15" l="1"/>
  <c r="B15" i="3"/>
  <c r="B28" i="3" s="1"/>
  <c r="M88" i="15"/>
  <c r="D15" i="3"/>
  <c r="F28" i="3" l="1"/>
  <c r="F15" i="3"/>
  <c r="B37" i="3"/>
  <c r="B7" i="3"/>
  <c r="B12" i="3" s="1"/>
  <c r="B30" i="3" s="1"/>
  <c r="G88" i="15"/>
  <c r="B34" i="3" l="1"/>
  <c r="F30" i="3"/>
  <c r="E91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tc={71B024ED-4C32-45D7-9BA3-89360D21C5B2}</author>
  </authors>
  <commentList>
    <comment ref="AC51" authorId="0" shapeId="0" xr:uid="{71B024ED-4C32-45D7-9BA3-89360D21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claim this next time.</t>
      </text>
    </comment>
  </commentList>
</comments>
</file>

<file path=xl/sharedStrings.xml><?xml version="1.0" encoding="utf-8"?>
<sst xmlns="http://schemas.openxmlformats.org/spreadsheetml/2006/main" count="300" uniqueCount="203">
  <si>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</si>
  <si>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</si>
  <si>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</si>
  <si>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</si>
  <si>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</si>
  <si>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</si>
  <si>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</si>
  <si>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</si>
  <si>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</si>
  <si>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</si>
  <si>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</si>
  <si>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</si>
  <si>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</si>
  <si>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</si>
  <si>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</si>
  <si>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</si>
  <si>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</si>
  <si>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</si>
  <si>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</si>
  <si>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</si>
  <si>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</si>
  <si>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</si>
  <si>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</si>
  <si>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</si>
  <si>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</si>
  <si>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</si>
  <si>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</si>
  <si>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</si>
  <si>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</si>
  <si>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</si>
  <si>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</si>
  <si>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</si>
  <si>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</si>
  <si>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</si>
  <si>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</si>
  <si>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</si>
  <si>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</si>
  <si>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</si>
  <si>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</si>
  <si>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</si>
  <si>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</si>
  <si>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</si>
  <si>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</si>
  <si>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</si>
  <si>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</si>
  <si>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</si>
  <si>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</si>
  <si>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</si>
  <si>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</si>
  <si>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</si>
  <si>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</si>
  <si>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</si>
  <si>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</si>
  <si>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</si>
  <si>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</si>
  <si>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</si>
  <si>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</si>
  <si>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</si>
  <si>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</si>
  <si>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</si>
  <si>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</si>
  <si>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</si>
  <si>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</si>
  <si>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</si>
  <si>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</si>
  <si>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</si>
  <si>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</si>
  <si>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</si>
  <si>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</si>
  <si>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>30th April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</si>
  <si>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</si>
  <si>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</si>
  <si>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</si>
  <si>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</si>
  <si>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</si>
  <si>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</si>
  <si>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</si>
  <si>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</si>
  <si>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</si>
  <si>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</si>
  <si>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</si>
  <si>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</si>
  <si>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</si>
  <si>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</si>
  <si>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</si>
  <si>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</si>
  <si>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</si>
  <si>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</si>
  <si>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Suggested precept for 2020/21</t>
  </si>
  <si>
    <t>Direct credit</t>
  </si>
  <si>
    <t>ERYC</t>
  </si>
  <si>
    <t>Other</t>
  </si>
  <si>
    <t>U/R VAT</t>
  </si>
  <si>
    <t>Opening Balance 1st April 2021</t>
  </si>
  <si>
    <t>P21/22-1</t>
  </si>
  <si>
    <t>P21/22-2</t>
  </si>
  <si>
    <t>R21/22-1</t>
  </si>
  <si>
    <t>R21/22-2</t>
  </si>
  <si>
    <t>Less Payments</t>
  </si>
  <si>
    <t>24th May</t>
  </si>
  <si>
    <t>P21/22-3</t>
  </si>
  <si>
    <t>P21/22-4</t>
  </si>
  <si>
    <t>P21/22-5</t>
  </si>
  <si>
    <t>P21/22-6</t>
  </si>
  <si>
    <t>Londesborough with Easthorpe Parish Council</t>
  </si>
  <si>
    <t xml:space="preserve">SLCC subscription </t>
  </si>
  <si>
    <t>Savings Account</t>
  </si>
  <si>
    <t>30th June</t>
  </si>
  <si>
    <t>14th May</t>
  </si>
  <si>
    <t>Transfer</t>
  </si>
  <si>
    <t>4th May</t>
  </si>
  <si>
    <t>Sylvia Moore</t>
  </si>
  <si>
    <t xml:space="preserve">Online </t>
  </si>
  <si>
    <t>Sandra Morrison</t>
  </si>
  <si>
    <t>Zurich</t>
  </si>
  <si>
    <t>25th May</t>
  </si>
  <si>
    <t>25th June</t>
  </si>
  <si>
    <t>Transfer to savings a/c</t>
  </si>
  <si>
    <t>Barclays</t>
  </si>
  <si>
    <t xml:space="preserve">27th July </t>
  </si>
  <si>
    <t>Catherine Simpson</t>
  </si>
  <si>
    <t>P21/22-7</t>
  </si>
  <si>
    <t>P21/22-8</t>
  </si>
  <si>
    <t>Budget 2022/23</t>
  </si>
  <si>
    <t>ERNLLCA subscription</t>
  </si>
  <si>
    <t>Information Commissioner</t>
  </si>
  <si>
    <t>Street lighting</t>
  </si>
  <si>
    <t>Payroll services</t>
  </si>
  <si>
    <t>28th September</t>
  </si>
  <si>
    <t>ERNLLCA</t>
  </si>
  <si>
    <t>Chq 100538</t>
  </si>
  <si>
    <t>30th September</t>
  </si>
  <si>
    <t>Chq 100539</t>
  </si>
  <si>
    <t xml:space="preserve">11th October </t>
  </si>
  <si>
    <t>Autela Payroll Services</t>
  </si>
  <si>
    <t>Chq 100540</t>
  </si>
  <si>
    <t>Transfer from savings</t>
  </si>
  <si>
    <t>6th September</t>
  </si>
  <si>
    <t>Transfer to current account</t>
  </si>
  <si>
    <t>Transfer from current account</t>
  </si>
  <si>
    <t>7th June</t>
  </si>
  <si>
    <t>Less transfers to savings account</t>
  </si>
  <si>
    <t>Plus transfers from savings account</t>
  </si>
  <si>
    <t>Plus transfers from current account</t>
  </si>
  <si>
    <t>Less transfers to current account</t>
  </si>
  <si>
    <t>12th August</t>
  </si>
  <si>
    <t>Chq 100537</t>
  </si>
  <si>
    <t>P21/22-9</t>
  </si>
  <si>
    <t>P21/22-10</t>
  </si>
  <si>
    <t>P21/22-11</t>
  </si>
  <si>
    <t>P21/22-12</t>
  </si>
  <si>
    <t>8th November</t>
  </si>
  <si>
    <t>CMB Computers</t>
  </si>
  <si>
    <t>16th November</t>
  </si>
  <si>
    <t>18th November</t>
  </si>
  <si>
    <t>Huws Gray</t>
  </si>
  <si>
    <t>29th November</t>
  </si>
  <si>
    <t>30th November</t>
  </si>
  <si>
    <t>Graeme Stephenson</t>
  </si>
  <si>
    <t>6th October</t>
  </si>
  <si>
    <t>Interest charge</t>
  </si>
  <si>
    <t>P21/22-13</t>
  </si>
  <si>
    <t>P21/22-14</t>
  </si>
  <si>
    <t>P21/22-15</t>
  </si>
  <si>
    <t>P21/22-16</t>
  </si>
  <si>
    <t>P21/22-17</t>
  </si>
  <si>
    <t>P21/22-18</t>
  </si>
  <si>
    <t>P21/22-19</t>
  </si>
  <si>
    <t>23rd December</t>
  </si>
  <si>
    <t>Londesbrough PCC</t>
  </si>
  <si>
    <t>8th December</t>
  </si>
  <si>
    <t>6th December</t>
  </si>
  <si>
    <t>P21/22-20</t>
  </si>
  <si>
    <t>P21/22-21</t>
  </si>
  <si>
    <t>P21/22-22</t>
  </si>
  <si>
    <t>P21/22-23</t>
  </si>
  <si>
    <t>11 months to 28th February 2022</t>
  </si>
  <si>
    <t>11 months</t>
  </si>
  <si>
    <t>25th February</t>
  </si>
  <si>
    <t>25th January</t>
  </si>
  <si>
    <t>P21/22-24</t>
  </si>
  <si>
    <t>P21/22-25</t>
  </si>
  <si>
    <t>P21/22-26</t>
  </si>
  <si>
    <t>P21/22-27</t>
  </si>
  <si>
    <t>15th March</t>
  </si>
  <si>
    <t>P21/22-28</t>
  </si>
  <si>
    <t>P21/22-29</t>
  </si>
  <si>
    <t>25th March</t>
  </si>
  <si>
    <t>P21/22-30</t>
  </si>
  <si>
    <t>P21/22-31</t>
  </si>
  <si>
    <t>P21/22-32</t>
  </si>
  <si>
    <t>Shiptonthorpe Parish Council</t>
  </si>
  <si>
    <t>P21/22-27a</t>
  </si>
  <si>
    <t>Full Bank Reconciliation  - 31st March 2022</t>
  </si>
  <si>
    <t>Balance per Bank Statement 31st March 2022</t>
  </si>
  <si>
    <t>18th  March</t>
  </si>
  <si>
    <t>11th March</t>
  </si>
  <si>
    <t>24th March</t>
  </si>
  <si>
    <t>30th March</t>
  </si>
  <si>
    <t>31st March</t>
  </si>
  <si>
    <t>7th March</t>
  </si>
  <si>
    <t xml:space="preserve">Interest   </t>
  </si>
  <si>
    <t>8th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</si>
</sst>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/>
    <xf numFmtId="166" fontId="1" fillId="0" borderId="0" xfId="0" applyNumberFormat="1" applyFont="1" applyBorder="1"/>
    <xf numFmtId="0" fontId="8" fillId="0" borderId="0" xfId="0" applyFont="1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" fillId="0" borderId="0" xfId="0" applyNumberFormat="1" applyFont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0" fillId="3" borderId="0" xfId="0" applyFill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 applyBorder="1"/>
    <xf numFmtId="2" fontId="1" fillId="0" borderId="8" xfId="0" applyNumberFormat="1" applyFont="1" applyFill="1" applyBorder="1"/>
    <xf numFmtId="2" fontId="1" fillId="0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  <xf numFmtId="2" fontId="16" fillId="0" borderId="8" xfId="0" applyNumberFormat="1" applyFont="1" applyFill="1" applyBorder="1"/>
    <xf numFmtId="2" fontId="16" fillId="0" borderId="10" xfId="0" applyNumberFormat="1" applyFont="1" applyFill="1" applyBorder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20" fillId="0" borderId="8" xfId="0" applyNumberFormat="1" applyFont="1" applyFill="1" applyBorder="1"/>
    <xf numFmtId="2" fontId="20" fillId="0" borderId="10" xfId="0" applyNumberFormat="1" applyFont="1" applyFill="1" applyBorder="1"/>
    <xf numFmtId="2" fontId="0" fillId="0" borderId="5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iptonthorpe Parish Council Clerk" id="{C50A5525-1765-4C3E-963E-0421450F8997}" userId="80283c49c37f30a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51" dT="2022-04-12T20:07:08.13" personId="{C50A5525-1765-4C3E-963E-0421450F8997}" id="{71B024ED-4C32-45D7-9BA3-89360D21C5B2}">
    <text>Need to claim this next time.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9" workbookViewId="0">
      <selection activeCell="B25" sqref="B25"/>
    </sheetView>
  </sheetViews>
  <sheetFormatPr defaultRowHeight="15" x14ac:dyDescent="0.25"/>
  <cols>
    <col min="1" max="1" width="57.28515625" customWidth="1"/>
    <col min="2" max="3" width="12.85546875" style="31" customWidth="1"/>
  </cols>
  <sheetData>
    <row r="1" spans="1:3" ht="15.75" x14ac:dyDescent="0.25">
      <c r="A1" s="27" t="s">
        <v>104</v>
      </c>
    </row>
    <row r="2" spans="1:3" ht="15.75" x14ac:dyDescent="0.25">
      <c r="A2" s="28"/>
    </row>
    <row r="3" spans="1:3" ht="15.75" x14ac:dyDescent="0.25">
      <c r="A3" s="27" t="s">
        <v>193</v>
      </c>
    </row>
    <row r="4" spans="1:3" ht="15.75" x14ac:dyDescent="0.25">
      <c r="A4" s="29"/>
      <c r="B4" s="32" t="s">
        <v>0</v>
      </c>
      <c r="C4" s="32" t="s">
        <v>0</v>
      </c>
    </row>
    <row r="5" spans="1:3" ht="15.75" x14ac:dyDescent="0.25">
      <c r="A5" s="29" t="s">
        <v>1</v>
      </c>
    </row>
    <row r="6" spans="1:3" ht="15.75" x14ac:dyDescent="0.25">
      <c r="A6" s="30" t="s">
        <v>194</v>
      </c>
      <c r="B6" s="31">
        <v>153.58000000000001</v>
      </c>
    </row>
    <row r="7" spans="1:3" ht="15.75" x14ac:dyDescent="0.25">
      <c r="A7" s="30" t="s">
        <v>2</v>
      </c>
    </row>
    <row r="8" spans="1:3" ht="15.75" x14ac:dyDescent="0.25">
      <c r="A8" s="30" t="s">
        <v>3</v>
      </c>
    </row>
    <row r="9" spans="1:3" ht="15.75" x14ac:dyDescent="0.25">
      <c r="A9" s="28"/>
      <c r="B9" s="24"/>
      <c r="C9" s="33">
        <f>SUM(B6:B7)-B8</f>
        <v>153.58000000000001</v>
      </c>
    </row>
    <row r="10" spans="1:3" ht="15.75" x14ac:dyDescent="0.25">
      <c r="A10" s="28" t="s">
        <v>71</v>
      </c>
    </row>
    <row r="11" spans="1:3" ht="15.75" x14ac:dyDescent="0.25">
      <c r="A11" s="28" t="s">
        <v>194</v>
      </c>
      <c r="B11" s="31">
        <v>2300.42</v>
      </c>
    </row>
    <row r="12" spans="1:3" ht="15.75" x14ac:dyDescent="0.25">
      <c r="A12" s="28"/>
      <c r="B12" s="33"/>
      <c r="C12" s="31">
        <f>B11</f>
        <v>2300.42</v>
      </c>
    </row>
    <row r="13" spans="1:3" ht="15.75" x14ac:dyDescent="0.25">
      <c r="A13" s="28"/>
    </row>
    <row r="14" spans="1:3" ht="16.5" thickBot="1" x14ac:dyDescent="0.3">
      <c r="A14" s="28" t="s">
        <v>70</v>
      </c>
      <c r="C14" s="49">
        <f>C9+C12</f>
        <v>2454</v>
      </c>
    </row>
    <row r="15" spans="1:3" ht="16.5" thickTop="1" x14ac:dyDescent="0.25">
      <c r="A15" s="28"/>
      <c r="C15" s="34"/>
    </row>
    <row r="16" spans="1:3" ht="15.75" x14ac:dyDescent="0.25">
      <c r="A16" s="27" t="s">
        <v>4</v>
      </c>
      <c r="C16" s="34"/>
    </row>
    <row r="17" spans="1:11" ht="15.75" x14ac:dyDescent="0.25">
      <c r="A17" s="27"/>
      <c r="C17" s="34"/>
    </row>
    <row r="18" spans="1:11" s="3" customFormat="1" ht="15.75" x14ac:dyDescent="0.25">
      <c r="A18" s="29" t="s">
        <v>72</v>
      </c>
      <c r="B18" s="50"/>
      <c r="C18" s="34"/>
    </row>
    <row r="19" spans="1:11" ht="15.75" x14ac:dyDescent="0.25">
      <c r="A19" s="28" t="s">
        <v>93</v>
      </c>
      <c r="B19" s="31">
        <v>362.07</v>
      </c>
    </row>
    <row r="20" spans="1:11" ht="15.75" x14ac:dyDescent="0.25">
      <c r="A20" s="28" t="s">
        <v>5</v>
      </c>
      <c r="B20" s="31">
        <f>'Cash book'!E84-'Cash book'!K84</f>
        <v>3204.8</v>
      </c>
    </row>
    <row r="21" spans="1:11" ht="15.75" x14ac:dyDescent="0.25">
      <c r="A21" s="28" t="s">
        <v>98</v>
      </c>
      <c r="B21" s="4">
        <f>'Cash book'!F84</f>
        <v>3194.2899999999995</v>
      </c>
      <c r="C21"/>
      <c r="E21" s="10"/>
      <c r="F21" s="10"/>
      <c r="G21" s="10"/>
      <c r="H21" s="10"/>
      <c r="I21" s="10"/>
      <c r="J21" s="10"/>
      <c r="K21" s="10"/>
    </row>
    <row r="22" spans="1:11" ht="15.75" x14ac:dyDescent="0.25">
      <c r="A22" s="28" t="s">
        <v>6</v>
      </c>
      <c r="C22" s="31">
        <f>B19+B20-B21</f>
        <v>372.58000000000084</v>
      </c>
      <c r="E22" s="10"/>
      <c r="F22" s="10"/>
      <c r="G22" s="10"/>
      <c r="H22" s="10"/>
      <c r="I22" s="10"/>
      <c r="J22" s="10"/>
      <c r="K22" s="10"/>
    </row>
    <row r="23" spans="1:11" ht="15.75" x14ac:dyDescent="0.25">
      <c r="A23" s="28" t="s">
        <v>141</v>
      </c>
      <c r="B23" s="31">
        <v>2500</v>
      </c>
      <c r="E23" s="10"/>
      <c r="F23" s="10"/>
      <c r="G23" s="10"/>
      <c r="H23" s="10"/>
      <c r="I23" s="10"/>
      <c r="J23" s="10"/>
      <c r="K23" s="10"/>
    </row>
    <row r="24" spans="1:11" ht="15.75" x14ac:dyDescent="0.25">
      <c r="A24" s="28" t="s">
        <v>142</v>
      </c>
      <c r="B24" s="31">
        <f>B29</f>
        <v>2281</v>
      </c>
      <c r="E24" s="10"/>
      <c r="F24" s="10"/>
      <c r="G24" s="10"/>
      <c r="H24" s="10"/>
      <c r="I24" s="10"/>
      <c r="J24" s="10"/>
      <c r="K24" s="10"/>
    </row>
    <row r="25" spans="1:11" x14ac:dyDescent="0.25">
      <c r="B25"/>
      <c r="C25" s="31">
        <f>C22-B23+B24</f>
        <v>153.58000000000084</v>
      </c>
      <c r="E25" s="10"/>
      <c r="F25" s="10"/>
      <c r="G25" s="10"/>
      <c r="H25" s="10"/>
      <c r="I25" s="10"/>
      <c r="J25" s="10"/>
      <c r="K25" s="10"/>
    </row>
    <row r="26" spans="1:11" ht="15.75" x14ac:dyDescent="0.25">
      <c r="A26" s="29" t="s">
        <v>106</v>
      </c>
      <c r="B26"/>
      <c r="C26"/>
      <c r="E26" s="10"/>
      <c r="F26" s="10"/>
      <c r="G26" s="10"/>
      <c r="H26" s="10"/>
      <c r="I26" s="10"/>
      <c r="J26" s="10"/>
      <c r="K26" s="10"/>
    </row>
    <row r="27" spans="1:11" ht="15.75" x14ac:dyDescent="0.25">
      <c r="A27" s="28" t="s">
        <v>93</v>
      </c>
      <c r="B27" s="51">
        <v>2081.08</v>
      </c>
      <c r="C27" s="51"/>
    </row>
    <row r="28" spans="1:11" ht="15.75" x14ac:dyDescent="0.25">
      <c r="A28" s="28" t="s">
        <v>143</v>
      </c>
      <c r="B28" s="51">
        <v>2500</v>
      </c>
      <c r="C28" s="51"/>
    </row>
    <row r="29" spans="1:11" ht="15.75" x14ac:dyDescent="0.25">
      <c r="A29" s="28" t="s">
        <v>144</v>
      </c>
      <c r="B29" s="51">
        <f>'Savings Account'!E8+'Savings Account'!E9+'Savings Account'!E10+'Savings Account'!E11+'Savings Account'!E13</f>
        <v>2281</v>
      </c>
      <c r="C29" s="51"/>
    </row>
    <row r="30" spans="1:11" ht="15.75" x14ac:dyDescent="0.25">
      <c r="A30" s="28" t="s">
        <v>73</v>
      </c>
      <c r="B30" s="51">
        <f>'Cash book'!K84</f>
        <v>0.34</v>
      </c>
      <c r="C30" s="51"/>
    </row>
    <row r="31" spans="1:11" ht="15.75" x14ac:dyDescent="0.25">
      <c r="A31" s="28" t="s">
        <v>74</v>
      </c>
      <c r="B31" s="52"/>
      <c r="C31" s="51">
        <f>B27+B28-B29+B30</f>
        <v>2300.42</v>
      </c>
    </row>
    <row r="33" spans="1:3" ht="16.5" thickBot="1" x14ac:dyDescent="0.3">
      <c r="A33" s="28" t="s">
        <v>75</v>
      </c>
      <c r="B33" s="51"/>
      <c r="C33" s="49">
        <f>C25+C31</f>
        <v>2454.0000000000009</v>
      </c>
    </row>
    <row r="34" spans="1:3" ht="16.5" thickTop="1" x14ac:dyDescent="0.25">
      <c r="A34" s="35"/>
      <c r="B34" s="33"/>
      <c r="C34" s="33"/>
    </row>
    <row r="35" spans="1:3" ht="15.75" x14ac:dyDescent="0.25">
      <c r="A35" s="35"/>
      <c r="B35" s="33" t="s">
        <v>11</v>
      </c>
      <c r="C35" s="33"/>
    </row>
    <row r="36" spans="1:3" ht="15.75" x14ac:dyDescent="0.25">
      <c r="A36" s="35"/>
      <c r="B36" s="33"/>
      <c r="C36" s="33"/>
    </row>
    <row r="37" spans="1:3" ht="15.75" x14ac:dyDescent="0.25">
      <c r="A37" s="35"/>
      <c r="B37" s="33"/>
      <c r="C37" s="33"/>
    </row>
    <row r="38" spans="1:3" ht="15.75" x14ac:dyDescent="0.25">
      <c r="A38" s="35"/>
      <c r="B38" s="33"/>
      <c r="C38" s="34"/>
    </row>
    <row r="39" spans="1:3" ht="15.75" x14ac:dyDescent="0.25">
      <c r="A39" s="28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5" x14ac:dyDescent="0.25"/>
  <cols>
    <col min="1" max="1" width="46" customWidth="1"/>
    <col min="2" max="2" width="11.28515625" customWidth="1"/>
    <col min="3" max="3" width="4.7109375" customWidth="1"/>
    <col min="4" max="4" width="11.5703125" customWidth="1"/>
    <col min="5" max="5" width="3.85546875" style="9" customWidth="1"/>
    <col min="6" max="6" width="11.5703125" customWidth="1"/>
    <col min="7" max="7" width="4.28515625" customWidth="1"/>
    <col min="8" max="8" width="12.140625" customWidth="1"/>
    <col min="9" max="9" width="6" customWidth="1"/>
    <col min="10" max="10" width="37.42578125" customWidth="1"/>
  </cols>
  <sheetData>
    <row r="1" spans="1:10" x14ac:dyDescent="0.25">
      <c r="A1" s="3" t="s">
        <v>104</v>
      </c>
      <c r="B1" s="3"/>
      <c r="H1" s="16">
        <v>11</v>
      </c>
      <c r="I1" s="16"/>
      <c r="J1" s="20"/>
    </row>
    <row r="2" spans="1:10" x14ac:dyDescent="0.25">
      <c r="A2" s="3" t="s">
        <v>7</v>
      </c>
      <c r="B2" s="2" t="s">
        <v>8</v>
      </c>
      <c r="D2" s="2" t="s">
        <v>177</v>
      </c>
      <c r="E2" s="19"/>
      <c r="F2" s="2" t="s">
        <v>9</v>
      </c>
      <c r="G2" s="2"/>
      <c r="H2" s="2" t="s">
        <v>10</v>
      </c>
      <c r="I2" s="7"/>
      <c r="J2" s="8"/>
    </row>
    <row r="3" spans="1:10" ht="15.75" x14ac:dyDescent="0.25">
      <c r="A3" s="29" t="s">
        <v>176</v>
      </c>
      <c r="B3" s="15" t="s">
        <v>11</v>
      </c>
      <c r="C3" s="15"/>
      <c r="D3" s="2" t="s">
        <v>12</v>
      </c>
      <c r="E3" s="19"/>
      <c r="F3" s="2" t="s">
        <v>12</v>
      </c>
      <c r="G3" s="2"/>
      <c r="H3" s="2" t="s">
        <v>12</v>
      </c>
      <c r="I3" s="7"/>
      <c r="J3" s="3"/>
    </row>
    <row r="4" spans="1:10" x14ac:dyDescent="0.25">
      <c r="B4" s="3"/>
      <c r="C4" s="3"/>
      <c r="D4" s="21" t="s">
        <v>13</v>
      </c>
    </row>
    <row r="5" spans="1:10" x14ac:dyDescent="0.25">
      <c r="A5" s="3"/>
      <c r="B5" s="15" t="s">
        <v>0</v>
      </c>
      <c r="C5" s="3"/>
      <c r="D5" s="15" t="s">
        <v>0</v>
      </c>
      <c r="F5" s="15" t="s">
        <v>0</v>
      </c>
      <c r="H5" s="15" t="s">
        <v>0</v>
      </c>
    </row>
    <row r="6" spans="1:10" x14ac:dyDescent="0.25">
      <c r="A6" s="13" t="s">
        <v>14</v>
      </c>
    </row>
    <row r="7" spans="1:10" x14ac:dyDescent="0.25">
      <c r="A7" t="s">
        <v>15</v>
      </c>
      <c r="B7" s="41">
        <f>'Cash book'!G84</f>
        <v>3000</v>
      </c>
      <c r="C7" s="12"/>
      <c r="E7" s="17"/>
      <c r="F7" s="12"/>
      <c r="G7" s="12"/>
      <c r="H7" s="41">
        <f>Budget!H30</f>
        <v>3500</v>
      </c>
      <c r="I7" s="12"/>
    </row>
    <row r="8" spans="1:10" x14ac:dyDescent="0.25">
      <c r="A8" t="s">
        <v>16</v>
      </c>
      <c r="B8" s="41">
        <f>'Cash book'!J84+'Cash book'!K84</f>
        <v>205.14000000000001</v>
      </c>
      <c r="C8" s="12"/>
      <c r="D8" s="12"/>
      <c r="E8" s="17"/>
      <c r="F8" s="12"/>
      <c r="G8" s="12"/>
      <c r="H8" s="41">
        <v>0</v>
      </c>
      <c r="I8" s="12"/>
    </row>
    <row r="9" spans="1:10" x14ac:dyDescent="0.25">
      <c r="A9" t="s">
        <v>17</v>
      </c>
      <c r="B9" s="41">
        <f>'Cash book'!H84</f>
        <v>0</v>
      </c>
      <c r="C9" s="12"/>
      <c r="D9" s="12"/>
      <c r="E9" s="17"/>
      <c r="F9" s="12"/>
      <c r="G9" s="12"/>
      <c r="H9" s="41">
        <v>0</v>
      </c>
      <c r="I9" s="12"/>
    </row>
    <row r="10" spans="1:10" x14ac:dyDescent="0.25">
      <c r="B10" s="12"/>
      <c r="C10" s="12"/>
      <c r="D10" s="12"/>
      <c r="E10" s="17"/>
      <c r="F10" s="12"/>
      <c r="G10" s="12"/>
      <c r="H10" s="12"/>
      <c r="I10" s="12"/>
    </row>
    <row r="11" spans="1:10" x14ac:dyDescent="0.25">
      <c r="B11" s="14"/>
      <c r="C11" s="12"/>
      <c r="D11" s="14"/>
      <c r="E11" s="17"/>
      <c r="F11" s="14"/>
      <c r="G11" s="12"/>
      <c r="H11" s="14"/>
      <c r="I11" s="17"/>
    </row>
    <row r="12" spans="1:10" x14ac:dyDescent="0.25">
      <c r="A12" t="s">
        <v>18</v>
      </c>
      <c r="B12" s="41">
        <f>SUM(B7:B9)</f>
        <v>3205.14</v>
      </c>
      <c r="C12" s="12"/>
      <c r="D12" s="41">
        <f>+H12*$H$1/12</f>
        <v>3208.3333333333335</v>
      </c>
      <c r="E12" s="17"/>
      <c r="F12" s="41">
        <f>+B12-D12</f>
        <v>-3.1933333333336122</v>
      </c>
      <c r="G12" s="12"/>
      <c r="H12" s="41">
        <f>SUM(H7:H11)</f>
        <v>3500</v>
      </c>
      <c r="I12" s="12"/>
    </row>
    <row r="13" spans="1:10" x14ac:dyDescent="0.25">
      <c r="B13" s="12"/>
      <c r="C13" s="12"/>
      <c r="D13" s="12"/>
      <c r="E13" s="17"/>
      <c r="F13" s="12"/>
      <c r="G13" s="12"/>
      <c r="H13" s="12"/>
      <c r="I13" s="12"/>
    </row>
    <row r="14" spans="1:10" x14ac:dyDescent="0.25">
      <c r="A14" s="13" t="s">
        <v>19</v>
      </c>
      <c r="B14" s="12"/>
      <c r="C14" s="12"/>
      <c r="D14" s="12"/>
      <c r="E14" s="17"/>
      <c r="F14" s="12"/>
      <c r="G14" s="12"/>
      <c r="H14" s="12"/>
      <c r="I14" s="12"/>
    </row>
    <row r="15" spans="1:10" x14ac:dyDescent="0.25">
      <c r="A15" t="s">
        <v>20</v>
      </c>
      <c r="B15" s="41">
        <f>'Cash book'!M84</f>
        <v>1347.01</v>
      </c>
      <c r="C15" s="12"/>
      <c r="D15" s="41">
        <f t="shared" ref="D15:D27" si="0">+H15*$H$1/12</f>
        <v>1100</v>
      </c>
      <c r="E15" s="17"/>
      <c r="F15" s="12">
        <f t="shared" ref="F15:F28" si="1">-B15+D15</f>
        <v>-247.01</v>
      </c>
      <c r="G15" s="12"/>
      <c r="H15" s="41">
        <f>Budget!H6</f>
        <v>1200</v>
      </c>
      <c r="I15" s="12"/>
    </row>
    <row r="16" spans="1:10" x14ac:dyDescent="0.25">
      <c r="A16" t="s">
        <v>21</v>
      </c>
      <c r="B16" s="41">
        <f>'Cash book'!N84</f>
        <v>27.82</v>
      </c>
      <c r="C16" s="12"/>
      <c r="D16" s="41">
        <f t="shared" si="0"/>
        <v>45.833333333333336</v>
      </c>
      <c r="E16" s="17"/>
      <c r="F16" s="12">
        <f t="shared" si="1"/>
        <v>18.013333333333335</v>
      </c>
      <c r="G16" s="12"/>
      <c r="H16" s="41">
        <f>Budget!H7</f>
        <v>50</v>
      </c>
      <c r="I16" s="12"/>
    </row>
    <row r="17" spans="1:9" x14ac:dyDescent="0.25">
      <c r="A17" t="s">
        <v>22</v>
      </c>
      <c r="B17" s="41">
        <f>'Cash book'!Y84</f>
        <v>0</v>
      </c>
      <c r="C17" s="12"/>
      <c r="D17" s="41">
        <f t="shared" si="0"/>
        <v>91.666666666666671</v>
      </c>
      <c r="E17" s="17"/>
      <c r="F17" s="12">
        <f t="shared" si="1"/>
        <v>91.666666666666671</v>
      </c>
      <c r="G17" s="12"/>
      <c r="H17" s="41">
        <f>Budget!H8</f>
        <v>100</v>
      </c>
      <c r="I17" s="12"/>
    </row>
    <row r="18" spans="1:9" x14ac:dyDescent="0.25">
      <c r="A18" t="s">
        <v>23</v>
      </c>
      <c r="B18" s="41">
        <f>'Cash book'!P84</f>
        <v>40</v>
      </c>
      <c r="C18" s="12"/>
      <c r="D18" s="41">
        <f t="shared" si="0"/>
        <v>504.16666666666669</v>
      </c>
      <c r="E18" s="17"/>
      <c r="F18" s="12">
        <f t="shared" si="1"/>
        <v>464.16666666666669</v>
      </c>
      <c r="G18" s="12"/>
      <c r="H18" s="41">
        <f>Budget!H9+Budget!H15</f>
        <v>550</v>
      </c>
      <c r="I18" s="12"/>
    </row>
    <row r="19" spans="1:9" x14ac:dyDescent="0.25">
      <c r="A19" t="s">
        <v>77</v>
      </c>
      <c r="B19" s="41">
        <f>'Cash book'!T84</f>
        <v>0</v>
      </c>
      <c r="C19" s="12"/>
      <c r="D19" s="41">
        <f t="shared" si="0"/>
        <v>641.66666666666663</v>
      </c>
      <c r="E19" s="17"/>
      <c r="F19" s="12">
        <f t="shared" si="1"/>
        <v>641.66666666666663</v>
      </c>
      <c r="G19" s="12"/>
      <c r="H19" s="41">
        <f>Budget!H17</f>
        <v>700</v>
      </c>
      <c r="I19" s="12"/>
    </row>
    <row r="20" spans="1:9" x14ac:dyDescent="0.25">
      <c r="A20" t="s">
        <v>24</v>
      </c>
      <c r="B20" s="41">
        <f>'Cash book'!U84</f>
        <v>951.47</v>
      </c>
      <c r="C20" s="12"/>
      <c r="D20" s="41">
        <f t="shared" si="0"/>
        <v>229.16666666666666</v>
      </c>
      <c r="E20" s="17"/>
      <c r="F20" s="12">
        <f t="shared" si="1"/>
        <v>-722.3033333333334</v>
      </c>
      <c r="G20" s="12"/>
      <c r="H20" s="41">
        <f>Budget!H10</f>
        <v>250</v>
      </c>
      <c r="I20" s="12"/>
    </row>
    <row r="21" spans="1:9" x14ac:dyDescent="0.25">
      <c r="A21" t="s">
        <v>25</v>
      </c>
      <c r="B21" s="41">
        <f>'Cash book'!Q84</f>
        <v>329.07</v>
      </c>
      <c r="C21" s="12"/>
      <c r="D21" s="41">
        <f t="shared" si="0"/>
        <v>343.75</v>
      </c>
      <c r="E21" s="17"/>
      <c r="F21" s="12">
        <f t="shared" si="1"/>
        <v>14.680000000000007</v>
      </c>
      <c r="G21" s="12"/>
      <c r="H21" s="41">
        <f>Budget!H11</f>
        <v>375</v>
      </c>
      <c r="I21" s="12"/>
    </row>
    <row r="22" spans="1:9" x14ac:dyDescent="0.25">
      <c r="A22" t="s">
        <v>76</v>
      </c>
      <c r="B22" s="41">
        <f>'Cash book'!O84</f>
        <v>202.23</v>
      </c>
      <c r="C22" s="12"/>
      <c r="D22" s="41" t="e">
        <f t="shared" si="0"/>
        <v>#REF!</v>
      </c>
      <c r="E22" s="17"/>
      <c r="F22" s="12" t="e">
        <f t="shared" si="1"/>
        <v>#REF!</v>
      </c>
      <c r="G22" s="12"/>
      <c r="H22" s="41" t="e">
        <f>Budget!#REF!</f>
        <v>#REF!</v>
      </c>
      <c r="I22" s="12"/>
    </row>
    <row r="23" spans="1:9" x14ac:dyDescent="0.25">
      <c r="A23" t="s">
        <v>26</v>
      </c>
      <c r="B23" s="41">
        <f>'Cash book'!S84</f>
        <v>246.69</v>
      </c>
      <c r="C23" s="12"/>
      <c r="D23" s="41" t="e">
        <f t="shared" si="0"/>
        <v>#REF!</v>
      </c>
      <c r="E23" s="17"/>
      <c r="F23" s="12" t="e">
        <f t="shared" si="1"/>
        <v>#REF!</v>
      </c>
      <c r="G23" s="12"/>
      <c r="H23" s="41" t="e">
        <f>Budget!#REF!</f>
        <v>#REF!</v>
      </c>
      <c r="I23" s="12"/>
    </row>
    <row r="24" spans="1:9" x14ac:dyDescent="0.25">
      <c r="A24" t="s">
        <v>27</v>
      </c>
      <c r="B24" s="41">
        <f>'Cash book'!V84</f>
        <v>0</v>
      </c>
      <c r="C24" s="12"/>
      <c r="D24" s="41">
        <f t="shared" si="0"/>
        <v>275</v>
      </c>
      <c r="E24" s="17"/>
      <c r="F24" s="17">
        <f t="shared" si="1"/>
        <v>275</v>
      </c>
      <c r="G24" s="12"/>
      <c r="H24" s="41">
        <f>Budget!H16</f>
        <v>300</v>
      </c>
      <c r="I24" s="17"/>
    </row>
    <row r="25" spans="1:9" x14ac:dyDescent="0.25">
      <c r="A25" t="s">
        <v>47</v>
      </c>
      <c r="B25" s="41">
        <f>'Cash book'!X84</f>
        <v>50</v>
      </c>
      <c r="C25" s="12"/>
      <c r="D25" s="41">
        <f t="shared" si="0"/>
        <v>641.66666666666663</v>
      </c>
      <c r="E25" s="17"/>
      <c r="F25" s="17">
        <f t="shared" si="1"/>
        <v>591.66666666666663</v>
      </c>
      <c r="G25" s="12"/>
      <c r="H25" s="41">
        <f>Budget!H17</f>
        <v>700</v>
      </c>
      <c r="I25" s="17"/>
    </row>
    <row r="26" spans="1:9" x14ac:dyDescent="0.25">
      <c r="A26" t="s">
        <v>62</v>
      </c>
      <c r="B26" s="41">
        <f>'Cash book'!R84</f>
        <v>0</v>
      </c>
      <c r="C26" s="12"/>
      <c r="D26" s="41" t="e">
        <f t="shared" si="0"/>
        <v>#REF!</v>
      </c>
      <c r="E26" s="17"/>
      <c r="F26" s="17" t="e">
        <f t="shared" si="1"/>
        <v>#REF!</v>
      </c>
      <c r="G26" s="12"/>
      <c r="H26" s="12" t="e">
        <f>Budget!#REF!</f>
        <v>#REF!</v>
      </c>
      <c r="I26" s="17"/>
    </row>
    <row r="27" spans="1:9" x14ac:dyDescent="0.25">
      <c r="A27" t="s">
        <v>65</v>
      </c>
      <c r="B27" s="41">
        <f>'Cash book'!W84</f>
        <v>0</v>
      </c>
      <c r="C27" s="12"/>
      <c r="D27" s="41" t="e">
        <f t="shared" si="0"/>
        <v>#REF!</v>
      </c>
      <c r="E27" s="17"/>
      <c r="F27" s="17" t="e">
        <f t="shared" si="1"/>
        <v>#REF!</v>
      </c>
      <c r="G27" s="12"/>
      <c r="H27" s="12" t="e">
        <f>Budget!#REF!</f>
        <v>#REF!</v>
      </c>
      <c r="I27" s="17"/>
    </row>
    <row r="28" spans="1:9" x14ac:dyDescent="0.25">
      <c r="B28" s="22">
        <f>SUM(B15:B26)</f>
        <v>3194.2900000000004</v>
      </c>
      <c r="C28" s="12"/>
      <c r="D28" s="22">
        <v>0</v>
      </c>
      <c r="E28" s="17"/>
      <c r="F28" s="22">
        <f t="shared" si="1"/>
        <v>-3194.2900000000004</v>
      </c>
      <c r="G28" s="12"/>
      <c r="H28" s="22" t="e">
        <f>SUM(H15:H27)</f>
        <v>#REF!</v>
      </c>
      <c r="I28" s="12"/>
    </row>
    <row r="29" spans="1:9" x14ac:dyDescent="0.25">
      <c r="B29" s="14"/>
      <c r="C29" s="12"/>
      <c r="D29" s="14"/>
      <c r="E29" s="17"/>
      <c r="F29" s="14" t="s">
        <v>11</v>
      </c>
      <c r="G29" s="12"/>
      <c r="H29" s="14"/>
      <c r="I29" s="17"/>
    </row>
    <row r="30" spans="1:9" x14ac:dyDescent="0.25">
      <c r="A30" t="s">
        <v>28</v>
      </c>
      <c r="B30" s="41">
        <f>+B12-B28</f>
        <v>10.849999999999454</v>
      </c>
      <c r="C30" s="12"/>
      <c r="D30" s="41">
        <f>+D12-D28</f>
        <v>3208.3333333333335</v>
      </c>
      <c r="E30" s="17"/>
      <c r="F30" s="41">
        <f>+B30-D30</f>
        <v>-3197.483333333334</v>
      </c>
      <c r="G30" s="12"/>
      <c r="H30" s="41" t="e">
        <f>+H12-H28</f>
        <v>#REF!</v>
      </c>
      <c r="I30" s="12"/>
    </row>
    <row r="32" spans="1:9" x14ac:dyDescent="0.25">
      <c r="A32" t="s">
        <v>29</v>
      </c>
      <c r="B32" s="12">
        <f>'Full Reconciliation'!B19+'Full Reconciliation'!B27</f>
        <v>2443.15</v>
      </c>
      <c r="H32" s="12"/>
      <c r="I32" s="12"/>
    </row>
    <row r="34" spans="1:9" ht="15.75" thickBot="1" x14ac:dyDescent="0.3">
      <c r="A34" t="s">
        <v>30</v>
      </c>
      <c r="B34" s="26">
        <f>+B30+B32</f>
        <v>2453.9999999999995</v>
      </c>
      <c r="H34" s="18" t="e">
        <f>+H30+H32</f>
        <v>#REF!</v>
      </c>
      <c r="I34" s="17"/>
    </row>
    <row r="35" spans="1:9" ht="15.75" thickTop="1" x14ac:dyDescent="0.25"/>
    <row r="37" spans="1:9" x14ac:dyDescent="0.25">
      <c r="A37" t="s">
        <v>31</v>
      </c>
      <c r="B37" s="25">
        <f>+B28-'Cash book'!F84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2"/>
  <sheetViews>
    <sheetView tabSelected="1" zoomScaleNormal="100" workbookViewId="0">
      <pane ySplit="3" topLeftCell="A41" activePane="bottomLeft" state="frozen"/>
      <selection activeCell="D1" sqref="D1"/>
      <selection pane="bottomLeft" activeCell="D52" sqref="D52"/>
    </sheetView>
  </sheetViews>
  <sheetFormatPr defaultRowHeight="15" x14ac:dyDescent="0.25"/>
  <cols>
    <col min="1" max="1" width="14.85546875" customWidth="1"/>
    <col min="2" max="2" width="26.5703125" customWidth="1"/>
    <col min="3" max="3" width="16.28515625" customWidth="1"/>
    <col min="4" max="4" width="10.85546875" customWidth="1"/>
    <col min="5" max="5" width="7.7109375" customWidth="1"/>
    <col min="6" max="6" width="9.5703125" bestFit="1" customWidth="1"/>
    <col min="7" max="7" width="11.5703125" customWidth="1"/>
    <col min="8" max="8" width="16.85546875" bestFit="1" customWidth="1"/>
    <col min="9" max="9" width="9.140625" customWidth="1"/>
    <col min="10" max="12" width="10.5703125" customWidth="1"/>
    <col min="13" max="13" width="13.28515625" customWidth="1"/>
    <col min="14" max="14" width="11" customWidth="1"/>
    <col min="15" max="15" width="8.28515625" customWidth="1"/>
    <col min="16" max="16" width="8.85546875" customWidth="1"/>
    <col min="17" max="17" width="9.85546875" bestFit="1" customWidth="1"/>
    <col min="18" max="18" width="8.7109375" bestFit="1" customWidth="1"/>
    <col min="19" max="19" width="7.42578125" customWidth="1"/>
    <col min="20" max="21" width="9.28515625" customWidth="1"/>
    <col min="22" max="23" width="8.5703125" customWidth="1"/>
    <col min="24" max="24" width="9.5703125" customWidth="1"/>
    <col min="25" max="25" width="9.42578125" bestFit="1" customWidth="1"/>
    <col min="26" max="27" width="9.42578125" customWidth="1"/>
    <col min="28" max="28" width="17.85546875" customWidth="1"/>
    <col min="29" max="29" width="9.42578125" customWidth="1"/>
    <col min="30" max="30" width="12.28515625" customWidth="1"/>
    <col min="31" max="31" width="9.85546875" customWidth="1"/>
  </cols>
  <sheetData>
    <row r="1" spans="1:31" ht="41.25" customHeight="1" x14ac:dyDescent="0.25">
      <c r="A1" s="3" t="s">
        <v>41</v>
      </c>
    </row>
    <row r="2" spans="1:31" ht="21" x14ac:dyDescent="0.35">
      <c r="G2" s="68" t="s">
        <v>32</v>
      </c>
      <c r="L2" s="6"/>
      <c r="M2" s="63" t="s">
        <v>46</v>
      </c>
      <c r="N2" s="3"/>
      <c r="O2" s="3"/>
      <c r="P2" s="3"/>
      <c r="AD2" s="6" t="s">
        <v>79</v>
      </c>
    </row>
    <row r="3" spans="1:31" x14ac:dyDescent="0.25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91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78</v>
      </c>
      <c r="U3" s="3" t="s">
        <v>51</v>
      </c>
      <c r="V3" s="3" t="s">
        <v>50</v>
      </c>
      <c r="W3" s="3" t="s">
        <v>87</v>
      </c>
      <c r="X3" s="3" t="s">
        <v>86</v>
      </c>
      <c r="Y3" s="3" t="s">
        <v>22</v>
      </c>
      <c r="Z3" s="3" t="s">
        <v>33</v>
      </c>
      <c r="AA3" s="3" t="s">
        <v>92</v>
      </c>
      <c r="AB3" s="64" t="s">
        <v>85</v>
      </c>
      <c r="AC3" s="3" t="s">
        <v>61</v>
      </c>
      <c r="AD3" s="3" t="s">
        <v>80</v>
      </c>
      <c r="AE3" s="3" t="s">
        <v>81</v>
      </c>
    </row>
    <row r="4" spans="1:31" x14ac:dyDescent="0.25">
      <c r="AD4" t="s">
        <v>82</v>
      </c>
      <c r="AE4" t="s">
        <v>82</v>
      </c>
    </row>
    <row r="5" spans="1:31" x14ac:dyDescent="0.25">
      <c r="AD5" s="53">
        <v>362.07</v>
      </c>
      <c r="AE5" s="61">
        <v>2081.08</v>
      </c>
    </row>
    <row r="6" spans="1:31" x14ac:dyDescent="0.25">
      <c r="A6" t="s">
        <v>69</v>
      </c>
      <c r="B6" t="s">
        <v>90</v>
      </c>
      <c r="C6" t="s">
        <v>89</v>
      </c>
      <c r="D6" t="s">
        <v>96</v>
      </c>
      <c r="E6" s="38">
        <v>3000</v>
      </c>
      <c r="F6" s="23"/>
      <c r="G6" s="83">
        <v>3000</v>
      </c>
      <c r="H6" s="11"/>
      <c r="I6" s="23"/>
      <c r="J6" s="11"/>
      <c r="K6" s="11"/>
      <c r="L6" s="69">
        <f t="shared" ref="L6:L52" si="0">SUM(G6:K6)</f>
        <v>3000</v>
      </c>
      <c r="M6" s="23"/>
      <c r="N6" s="11"/>
      <c r="O6" s="23"/>
      <c r="P6" s="11"/>
      <c r="Q6" s="11"/>
      <c r="R6" s="11"/>
      <c r="S6" s="11"/>
      <c r="T6" s="11"/>
      <c r="U6" s="11"/>
      <c r="V6" s="11"/>
      <c r="W6" s="11"/>
      <c r="X6" s="11"/>
      <c r="Y6" s="11"/>
      <c r="Z6" s="23">
        <f>SUM(M6:Y6)</f>
        <v>0</v>
      </c>
      <c r="AA6" s="23"/>
      <c r="AB6" s="23"/>
      <c r="AC6" s="11"/>
      <c r="AD6" s="39">
        <f>AD5+L6-Z6-AB6-K6</f>
        <v>3362.07</v>
      </c>
      <c r="AE6" s="40">
        <f>AE5+K6+AB6</f>
        <v>2081.08</v>
      </c>
    </row>
    <row r="7" spans="1:31" x14ac:dyDescent="0.25">
      <c r="A7" t="s">
        <v>110</v>
      </c>
      <c r="B7" t="s">
        <v>53</v>
      </c>
      <c r="C7" t="s">
        <v>89</v>
      </c>
      <c r="D7" t="s">
        <v>97</v>
      </c>
      <c r="E7" s="39">
        <v>204.8</v>
      </c>
      <c r="F7" s="10"/>
      <c r="G7" s="36"/>
      <c r="H7" s="9"/>
      <c r="I7" s="10"/>
      <c r="J7" s="10">
        <v>204.8</v>
      </c>
      <c r="K7" s="9"/>
      <c r="L7" s="70">
        <f t="shared" si="0"/>
        <v>204.8</v>
      </c>
      <c r="M7" s="10"/>
      <c r="N7" s="9"/>
      <c r="O7" s="10"/>
      <c r="P7" s="9"/>
      <c r="Q7" s="9"/>
      <c r="R7" s="9"/>
      <c r="S7" s="9"/>
      <c r="T7" s="9"/>
      <c r="U7" s="9"/>
      <c r="V7" s="9"/>
      <c r="W7" s="9"/>
      <c r="X7" s="9"/>
      <c r="Y7" s="9"/>
      <c r="Z7" s="10">
        <f t="shared" ref="Z7:Z51" si="1">SUM(M7:Y7)</f>
        <v>0</v>
      </c>
      <c r="AA7" s="10"/>
      <c r="AB7" s="10"/>
      <c r="AC7" s="9"/>
      <c r="AD7" s="39">
        <f t="shared" ref="AD7:AD22" si="2">AD6+L7-Z7-AB7-K7</f>
        <v>3566.8700000000003</v>
      </c>
      <c r="AE7" s="40">
        <f t="shared" ref="AE7:AE16" si="3">AE6+K7+AB7</f>
        <v>2081.08</v>
      </c>
    </row>
    <row r="8" spans="1:31" x14ac:dyDescent="0.25">
      <c r="A8" t="s">
        <v>108</v>
      </c>
      <c r="B8" t="s">
        <v>117</v>
      </c>
      <c r="C8" t="s">
        <v>109</v>
      </c>
      <c r="E8" s="36"/>
      <c r="F8" s="10"/>
      <c r="G8" s="36"/>
      <c r="H8" s="9"/>
      <c r="I8" s="9"/>
      <c r="J8" s="9"/>
      <c r="K8" s="9"/>
      <c r="L8" s="70">
        <f t="shared" si="0"/>
        <v>0</v>
      </c>
      <c r="M8" s="10"/>
      <c r="N8" s="9"/>
      <c r="O8" s="10"/>
      <c r="P8" s="9"/>
      <c r="Q8" s="9"/>
      <c r="R8" s="9"/>
      <c r="S8" s="9"/>
      <c r="T8" s="9"/>
      <c r="U8" s="9"/>
      <c r="V8" s="9"/>
      <c r="W8" s="9"/>
      <c r="X8" s="9"/>
      <c r="Y8" s="9"/>
      <c r="Z8" s="10">
        <f t="shared" si="1"/>
        <v>0</v>
      </c>
      <c r="AA8" s="10"/>
      <c r="AB8" s="10">
        <v>2500</v>
      </c>
      <c r="AC8" s="37"/>
      <c r="AD8" s="39">
        <f t="shared" si="2"/>
        <v>1066.8700000000003</v>
      </c>
      <c r="AE8" s="40">
        <f t="shared" si="3"/>
        <v>4581.08</v>
      </c>
    </row>
    <row r="9" spans="1:31" x14ac:dyDescent="0.25">
      <c r="A9" t="s">
        <v>99</v>
      </c>
      <c r="B9" t="s">
        <v>111</v>
      </c>
      <c r="C9" t="s">
        <v>112</v>
      </c>
      <c r="D9" t="s">
        <v>94</v>
      </c>
      <c r="E9" s="39"/>
      <c r="F9" s="10">
        <v>27.82</v>
      </c>
      <c r="G9" s="36"/>
      <c r="H9" s="10"/>
      <c r="I9" s="9"/>
      <c r="J9" s="9"/>
      <c r="K9" s="9"/>
      <c r="L9" s="70">
        <f t="shared" si="0"/>
        <v>0</v>
      </c>
      <c r="M9" s="9"/>
      <c r="N9" s="9">
        <v>27.82</v>
      </c>
      <c r="O9" s="10"/>
      <c r="P9" s="9"/>
      <c r="Q9" s="9"/>
      <c r="R9" s="9"/>
      <c r="S9" s="9"/>
      <c r="T9" s="9"/>
      <c r="U9" s="10"/>
      <c r="V9" s="9"/>
      <c r="W9" s="9"/>
      <c r="X9" s="9"/>
      <c r="Y9" s="9"/>
      <c r="Z9" s="10">
        <f t="shared" si="1"/>
        <v>27.82</v>
      </c>
      <c r="AA9" s="10"/>
      <c r="AB9" s="10"/>
      <c r="AC9" s="37"/>
      <c r="AD9" s="39">
        <f t="shared" si="2"/>
        <v>1039.0500000000004</v>
      </c>
      <c r="AE9" s="40">
        <f t="shared" si="3"/>
        <v>4581.08</v>
      </c>
    </row>
    <row r="10" spans="1:31" x14ac:dyDescent="0.25">
      <c r="B10" t="s">
        <v>113</v>
      </c>
      <c r="C10" t="s">
        <v>112</v>
      </c>
      <c r="D10" t="s">
        <v>95</v>
      </c>
      <c r="E10" s="39"/>
      <c r="F10" s="10">
        <v>40</v>
      </c>
      <c r="G10" s="39"/>
      <c r="H10" s="10"/>
      <c r="I10" s="10"/>
      <c r="J10" s="10"/>
      <c r="K10" s="10"/>
      <c r="L10" s="70">
        <f t="shared" si="0"/>
        <v>0</v>
      </c>
      <c r="M10" s="10"/>
      <c r="N10" s="10"/>
      <c r="O10" s="10"/>
      <c r="P10" s="10">
        <v>40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f t="shared" si="1"/>
        <v>40</v>
      </c>
      <c r="AA10" s="10"/>
      <c r="AB10" s="10"/>
      <c r="AC10" s="40"/>
      <c r="AD10" s="39">
        <f t="shared" si="2"/>
        <v>999.05000000000041</v>
      </c>
      <c r="AE10" s="40">
        <f t="shared" si="3"/>
        <v>4581.08</v>
      </c>
    </row>
    <row r="11" spans="1:31" x14ac:dyDescent="0.25">
      <c r="B11" t="s">
        <v>111</v>
      </c>
      <c r="C11" t="s">
        <v>112</v>
      </c>
      <c r="D11" t="s">
        <v>100</v>
      </c>
      <c r="E11" s="39"/>
      <c r="F11" s="10">
        <v>110.93</v>
      </c>
      <c r="G11" s="39"/>
      <c r="H11" s="10"/>
      <c r="I11" s="10"/>
      <c r="J11" s="10"/>
      <c r="K11" s="10"/>
      <c r="L11" s="70">
        <f t="shared" si="0"/>
        <v>0</v>
      </c>
      <c r="M11" s="10">
        <v>110.93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f t="shared" si="1"/>
        <v>110.93</v>
      </c>
      <c r="AA11" s="10"/>
      <c r="AB11" s="10"/>
      <c r="AC11" s="40"/>
      <c r="AD11" s="39">
        <f t="shared" si="2"/>
        <v>888.12000000000035</v>
      </c>
      <c r="AE11" s="40">
        <f t="shared" si="3"/>
        <v>4581.08</v>
      </c>
    </row>
    <row r="12" spans="1:31" x14ac:dyDescent="0.25">
      <c r="B12" t="s">
        <v>114</v>
      </c>
      <c r="C12" t="s">
        <v>112</v>
      </c>
      <c r="D12" t="s">
        <v>101</v>
      </c>
      <c r="E12" s="39"/>
      <c r="F12" s="10">
        <v>329.07</v>
      </c>
      <c r="G12" s="39"/>
      <c r="H12" s="10"/>
      <c r="I12" s="10"/>
      <c r="J12" s="10"/>
      <c r="K12" s="10"/>
      <c r="L12" s="70">
        <f t="shared" si="0"/>
        <v>0</v>
      </c>
      <c r="M12" s="10"/>
      <c r="N12" s="10"/>
      <c r="O12" s="10"/>
      <c r="P12" s="10"/>
      <c r="Q12" s="10">
        <v>329.07</v>
      </c>
      <c r="R12" s="10"/>
      <c r="S12" s="10"/>
      <c r="T12" s="10"/>
      <c r="U12" s="10"/>
      <c r="V12" s="10"/>
      <c r="W12" s="10"/>
      <c r="X12" s="10"/>
      <c r="Y12" s="10"/>
      <c r="Z12" s="10">
        <f t="shared" si="1"/>
        <v>329.07</v>
      </c>
      <c r="AA12" s="10"/>
      <c r="AB12" s="10"/>
      <c r="AC12" s="40"/>
      <c r="AD12" s="39">
        <f t="shared" si="2"/>
        <v>559.05000000000041</v>
      </c>
      <c r="AE12" s="40">
        <f t="shared" si="3"/>
        <v>4581.08</v>
      </c>
    </row>
    <row r="13" spans="1:31" x14ac:dyDescent="0.25">
      <c r="A13" t="s">
        <v>115</v>
      </c>
      <c r="B13" t="s">
        <v>111</v>
      </c>
      <c r="C13" t="s">
        <v>112</v>
      </c>
      <c r="D13" t="s">
        <v>102</v>
      </c>
      <c r="E13" s="39"/>
      <c r="F13" s="10">
        <v>110.93</v>
      </c>
      <c r="G13" s="39"/>
      <c r="H13" s="10"/>
      <c r="I13" s="10"/>
      <c r="J13" s="10"/>
      <c r="K13" s="10"/>
      <c r="L13" s="70">
        <f t="shared" si="0"/>
        <v>0</v>
      </c>
      <c r="M13" s="10">
        <v>110.93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f t="shared" si="1"/>
        <v>110.93</v>
      </c>
      <c r="AA13" s="10"/>
      <c r="AB13" s="10"/>
      <c r="AC13" s="40"/>
      <c r="AD13" s="39">
        <f t="shared" si="2"/>
        <v>448.1200000000004</v>
      </c>
      <c r="AE13" s="40">
        <f t="shared" si="3"/>
        <v>4581.08</v>
      </c>
    </row>
    <row r="14" spans="1:31" x14ac:dyDescent="0.25">
      <c r="A14" t="s">
        <v>116</v>
      </c>
      <c r="B14" t="s">
        <v>111</v>
      </c>
      <c r="C14" t="s">
        <v>112</v>
      </c>
      <c r="D14" t="s">
        <v>103</v>
      </c>
      <c r="E14" s="39"/>
      <c r="F14" s="10">
        <v>121.58</v>
      </c>
      <c r="G14" s="39"/>
      <c r="H14" s="10"/>
      <c r="I14" s="10"/>
      <c r="J14" s="10"/>
      <c r="K14" s="10"/>
      <c r="L14" s="70">
        <f t="shared" si="0"/>
        <v>0</v>
      </c>
      <c r="M14" s="10">
        <v>121.58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f t="shared" si="1"/>
        <v>121.58</v>
      </c>
      <c r="AA14" s="10"/>
      <c r="AB14" s="10"/>
      <c r="AC14" s="40"/>
      <c r="AD14" s="39">
        <f t="shared" si="2"/>
        <v>326.54000000000042</v>
      </c>
      <c r="AE14" s="40">
        <f t="shared" si="3"/>
        <v>4581.08</v>
      </c>
    </row>
    <row r="15" spans="1:31" x14ac:dyDescent="0.25">
      <c r="A15" t="s">
        <v>107</v>
      </c>
      <c r="B15" t="s">
        <v>118</v>
      </c>
      <c r="C15" t="s">
        <v>89</v>
      </c>
      <c r="E15" s="39">
        <v>7.0000000000000007E-2</v>
      </c>
      <c r="F15" s="40"/>
      <c r="G15" s="10"/>
      <c r="H15" s="10"/>
      <c r="I15" s="10"/>
      <c r="J15" s="10"/>
      <c r="K15" s="10">
        <v>7.0000000000000007E-2</v>
      </c>
      <c r="L15" s="67">
        <f t="shared" si="0"/>
        <v>7.0000000000000007E-2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f t="shared" si="1"/>
        <v>0</v>
      </c>
      <c r="AA15" s="10"/>
      <c r="AB15" s="10"/>
      <c r="AC15" s="40"/>
      <c r="AD15" s="75">
        <f t="shared" si="2"/>
        <v>326.54000000000042</v>
      </c>
      <c r="AE15" s="76">
        <f t="shared" si="3"/>
        <v>4581.1499999999996</v>
      </c>
    </row>
    <row r="16" spans="1:31" x14ac:dyDescent="0.25">
      <c r="A16" t="s">
        <v>119</v>
      </c>
      <c r="B16" t="s">
        <v>120</v>
      </c>
      <c r="C16" t="s">
        <v>112</v>
      </c>
      <c r="D16" t="s">
        <v>121</v>
      </c>
      <c r="E16" s="39"/>
      <c r="F16" s="40">
        <v>91.53</v>
      </c>
      <c r="G16" s="10"/>
      <c r="H16" s="10"/>
      <c r="I16" s="10"/>
      <c r="J16" s="10"/>
      <c r="K16" s="10"/>
      <c r="L16" s="67">
        <f t="shared" si="0"/>
        <v>0</v>
      </c>
      <c r="M16" s="10">
        <v>91.53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f t="shared" si="1"/>
        <v>91.53</v>
      </c>
      <c r="AA16" s="10"/>
      <c r="AB16" s="10"/>
      <c r="AC16" s="40"/>
      <c r="AD16" s="75">
        <f t="shared" si="2"/>
        <v>235.01000000000042</v>
      </c>
      <c r="AE16" s="76">
        <f t="shared" si="3"/>
        <v>4581.1499999999996</v>
      </c>
    </row>
    <row r="17" spans="1:31" x14ac:dyDescent="0.25">
      <c r="B17" t="s">
        <v>53</v>
      </c>
      <c r="C17" t="s">
        <v>112</v>
      </c>
      <c r="D17" t="s">
        <v>122</v>
      </c>
      <c r="E17" s="39"/>
      <c r="F17" s="40">
        <v>19.399999999999999</v>
      </c>
      <c r="G17" s="10"/>
      <c r="H17" s="10"/>
      <c r="I17" s="10"/>
      <c r="J17" s="10"/>
      <c r="K17" s="10"/>
      <c r="L17" s="67">
        <f t="shared" si="0"/>
        <v>0</v>
      </c>
      <c r="M17" s="10">
        <v>19.399999999999999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f t="shared" si="1"/>
        <v>19.399999999999999</v>
      </c>
      <c r="AA17" s="10"/>
      <c r="AB17" s="10"/>
      <c r="AC17" s="40"/>
      <c r="AD17" s="75">
        <f t="shared" si="2"/>
        <v>215.61000000000041</v>
      </c>
      <c r="AE17" s="76">
        <f>AE16+K17+AB17</f>
        <v>4581.1499999999996</v>
      </c>
    </row>
    <row r="18" spans="1:31" x14ac:dyDescent="0.25">
      <c r="A18" t="s">
        <v>145</v>
      </c>
      <c r="B18" t="s">
        <v>134</v>
      </c>
      <c r="C18" t="s">
        <v>146</v>
      </c>
      <c r="D18" t="s">
        <v>147</v>
      </c>
      <c r="E18" s="39"/>
      <c r="F18" s="40">
        <v>50.4</v>
      </c>
      <c r="G18" s="10"/>
      <c r="H18" s="10"/>
      <c r="I18" s="10"/>
      <c r="J18" s="10"/>
      <c r="K18" s="10"/>
      <c r="L18" s="67"/>
      <c r="M18" s="10"/>
      <c r="N18" s="10"/>
      <c r="O18" s="10">
        <v>50.4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f t="shared" si="1"/>
        <v>50.4</v>
      </c>
      <c r="AA18" s="10"/>
      <c r="AB18" s="10"/>
      <c r="AC18" s="40">
        <v>8.4</v>
      </c>
      <c r="AD18" s="75">
        <f t="shared" si="2"/>
        <v>165.21000000000041</v>
      </c>
      <c r="AE18" s="76">
        <f t="shared" ref="AE18:AE22" si="4">AE17+K18+AB18</f>
        <v>4581.1499999999996</v>
      </c>
    </row>
    <row r="19" spans="1:31" x14ac:dyDescent="0.25">
      <c r="A19" t="s">
        <v>137</v>
      </c>
      <c r="B19" t="s">
        <v>118</v>
      </c>
      <c r="C19" t="s">
        <v>89</v>
      </c>
      <c r="E19" s="39">
        <v>0.11</v>
      </c>
      <c r="F19" s="40"/>
      <c r="G19" s="10"/>
      <c r="H19" s="10"/>
      <c r="I19" s="10"/>
      <c r="J19" s="10"/>
      <c r="K19" s="10">
        <v>0.11</v>
      </c>
      <c r="L19" s="67">
        <f t="shared" si="0"/>
        <v>0.11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f t="shared" si="1"/>
        <v>0</v>
      </c>
      <c r="AA19" s="10"/>
      <c r="AB19" s="10"/>
      <c r="AC19" s="40"/>
      <c r="AD19" s="75">
        <f t="shared" si="2"/>
        <v>165.21000000000041</v>
      </c>
      <c r="AE19" s="76">
        <f t="shared" si="4"/>
        <v>4581.2599999999993</v>
      </c>
    </row>
    <row r="20" spans="1:31" x14ac:dyDescent="0.25">
      <c r="A20" t="s">
        <v>128</v>
      </c>
      <c r="B20" t="s">
        <v>120</v>
      </c>
      <c r="C20" t="s">
        <v>130</v>
      </c>
      <c r="D20" t="s">
        <v>148</v>
      </c>
      <c r="E20" s="39"/>
      <c r="F20" s="40">
        <v>212.46</v>
      </c>
      <c r="G20" s="10"/>
      <c r="H20" s="10"/>
      <c r="I20" s="10"/>
      <c r="J20" s="10"/>
      <c r="K20" s="10"/>
      <c r="L20" s="67">
        <f t="shared" si="0"/>
        <v>0</v>
      </c>
      <c r="M20" s="10">
        <v>212.46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f t="shared" si="1"/>
        <v>212.46</v>
      </c>
      <c r="AA20" s="10"/>
      <c r="AB20" s="10"/>
      <c r="AC20" s="40"/>
      <c r="AD20" s="75">
        <f t="shared" si="2"/>
        <v>-47.249999999999602</v>
      </c>
      <c r="AE20" s="76">
        <f t="shared" si="4"/>
        <v>4581.2599999999993</v>
      </c>
    </row>
    <row r="21" spans="1:31" x14ac:dyDescent="0.25">
      <c r="A21" t="s">
        <v>131</v>
      </c>
      <c r="B21" t="s">
        <v>53</v>
      </c>
      <c r="C21" t="s">
        <v>132</v>
      </c>
      <c r="D21" t="s">
        <v>149</v>
      </c>
      <c r="E21" s="39"/>
      <c r="F21" s="40">
        <v>14.6</v>
      </c>
      <c r="G21" s="10"/>
      <c r="H21" s="10"/>
      <c r="I21" s="10"/>
      <c r="J21" s="10"/>
      <c r="K21" s="10"/>
      <c r="L21" s="67">
        <f t="shared" si="0"/>
        <v>0</v>
      </c>
      <c r="M21" s="10">
        <v>14.6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f t="shared" si="1"/>
        <v>14.6</v>
      </c>
      <c r="AA21" s="10"/>
      <c r="AB21" s="10"/>
      <c r="AC21" s="40"/>
      <c r="AD21" s="75">
        <f t="shared" si="2"/>
        <v>-61.849999999999604</v>
      </c>
      <c r="AE21" s="76">
        <f t="shared" si="4"/>
        <v>4581.2599999999993</v>
      </c>
    </row>
    <row r="22" spans="1:31" x14ac:dyDescent="0.25">
      <c r="A22" t="s">
        <v>133</v>
      </c>
      <c r="B22" t="s">
        <v>134</v>
      </c>
      <c r="C22" t="s">
        <v>135</v>
      </c>
      <c r="D22" t="s">
        <v>150</v>
      </c>
      <c r="E22" s="39"/>
      <c r="F22" s="40">
        <v>50.4</v>
      </c>
      <c r="G22" s="10"/>
      <c r="H22" s="10"/>
      <c r="I22" s="10"/>
      <c r="J22" s="10"/>
      <c r="K22" s="10"/>
      <c r="L22" s="67">
        <f t="shared" si="0"/>
        <v>0</v>
      </c>
      <c r="M22" s="10"/>
      <c r="N22" s="10"/>
      <c r="O22" s="10">
        <v>50.4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f t="shared" si="1"/>
        <v>50.4</v>
      </c>
      <c r="AA22" s="10"/>
      <c r="AB22" s="10"/>
      <c r="AC22" s="40">
        <v>8.4</v>
      </c>
      <c r="AD22" s="75">
        <f t="shared" si="2"/>
        <v>-112.2499999999996</v>
      </c>
      <c r="AE22" s="76">
        <f t="shared" si="4"/>
        <v>4581.2599999999993</v>
      </c>
    </row>
    <row r="23" spans="1:31" x14ac:dyDescent="0.25">
      <c r="B23" t="s">
        <v>136</v>
      </c>
      <c r="E23" s="39"/>
      <c r="F23" s="40"/>
      <c r="G23" s="10"/>
      <c r="H23" s="10"/>
      <c r="I23" s="10"/>
      <c r="J23" s="10"/>
      <c r="K23" s="10"/>
      <c r="L23" s="67">
        <f t="shared" si="0"/>
        <v>0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f t="shared" si="1"/>
        <v>0</v>
      </c>
      <c r="AA23" s="10"/>
      <c r="AB23" s="10">
        <v>581</v>
      </c>
      <c r="AC23" s="40"/>
      <c r="AD23" s="75">
        <f>AD22+L23-Z23+AB23-K23</f>
        <v>468.7500000000004</v>
      </c>
      <c r="AE23" s="76">
        <f>AE22+K23-AB23</f>
        <v>4000.2599999999993</v>
      </c>
    </row>
    <row r="24" spans="1:31" x14ac:dyDescent="0.25">
      <c r="B24" t="s">
        <v>118</v>
      </c>
      <c r="C24" t="s">
        <v>160</v>
      </c>
      <c r="E24" s="39"/>
      <c r="F24" s="40">
        <v>0.63</v>
      </c>
      <c r="G24" s="10"/>
      <c r="H24" s="10"/>
      <c r="I24" s="10"/>
      <c r="J24" s="10"/>
      <c r="K24" s="10"/>
      <c r="L24" s="67">
        <f t="shared" si="0"/>
        <v>0</v>
      </c>
      <c r="M24" s="10"/>
      <c r="N24" s="10"/>
      <c r="O24" s="10">
        <v>0.63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f t="shared" si="1"/>
        <v>0.63</v>
      </c>
      <c r="AA24" s="10"/>
      <c r="AB24" s="10"/>
      <c r="AC24" s="40"/>
      <c r="AD24" s="75">
        <f t="shared" ref="AD24:AD51" si="5">AD23+L24-Z24+AB24-K24</f>
        <v>468.1200000000004</v>
      </c>
      <c r="AE24" s="76"/>
    </row>
    <row r="25" spans="1:31" x14ac:dyDescent="0.25">
      <c r="A25" t="s">
        <v>151</v>
      </c>
      <c r="B25" t="s">
        <v>152</v>
      </c>
      <c r="D25" t="s">
        <v>161</v>
      </c>
      <c r="E25" s="39"/>
      <c r="F25" s="40">
        <v>59.99</v>
      </c>
      <c r="G25" s="10"/>
      <c r="H25" s="10"/>
      <c r="I25" s="10"/>
      <c r="J25" s="10"/>
      <c r="K25" s="10"/>
      <c r="L25" s="67">
        <f t="shared" si="0"/>
        <v>0</v>
      </c>
      <c r="M25" s="10"/>
      <c r="N25" s="10"/>
      <c r="O25" s="10"/>
      <c r="P25" s="10"/>
      <c r="Q25" s="10"/>
      <c r="R25" s="10"/>
      <c r="S25" s="10">
        <v>59.99</v>
      </c>
      <c r="T25" s="10"/>
      <c r="U25" s="10"/>
      <c r="V25" s="10"/>
      <c r="W25" s="10"/>
      <c r="X25" s="10"/>
      <c r="Y25" s="10"/>
      <c r="Z25" s="10">
        <f t="shared" si="1"/>
        <v>59.99</v>
      </c>
      <c r="AA25" s="10"/>
      <c r="AB25" s="10"/>
      <c r="AC25" s="40">
        <v>10</v>
      </c>
      <c r="AD25" s="75">
        <f t="shared" si="5"/>
        <v>408.13000000000039</v>
      </c>
      <c r="AE25" s="76">
        <f>AE23+K25-AB25</f>
        <v>4000.2599999999993</v>
      </c>
    </row>
    <row r="26" spans="1:31" x14ac:dyDescent="0.25">
      <c r="B26" t="s">
        <v>129</v>
      </c>
      <c r="D26" t="s">
        <v>162</v>
      </c>
      <c r="E26" s="39"/>
      <c r="F26" s="40">
        <v>118.2</v>
      </c>
      <c r="G26" s="10"/>
      <c r="H26" s="10"/>
      <c r="I26" s="10"/>
      <c r="J26" s="10"/>
      <c r="K26" s="10"/>
      <c r="L26" s="67">
        <f t="shared" si="0"/>
        <v>0</v>
      </c>
      <c r="M26" s="10"/>
      <c r="N26" s="10"/>
      <c r="O26" s="10"/>
      <c r="P26" s="10"/>
      <c r="Q26" s="10"/>
      <c r="R26" s="10"/>
      <c r="S26" s="10">
        <v>118.2</v>
      </c>
      <c r="T26" s="10"/>
      <c r="U26" s="10"/>
      <c r="V26" s="10"/>
      <c r="W26" s="10"/>
      <c r="X26" s="10"/>
      <c r="Y26" s="10"/>
      <c r="Z26" s="10">
        <f t="shared" si="1"/>
        <v>118.2</v>
      </c>
      <c r="AA26" s="10"/>
      <c r="AB26" s="10"/>
      <c r="AC26" s="40"/>
      <c r="AD26" s="75">
        <f t="shared" si="5"/>
        <v>289.9300000000004</v>
      </c>
      <c r="AE26" s="76">
        <f t="shared" ref="AE26:AE51" si="6">AE25+K26-AB26</f>
        <v>4000.2599999999993</v>
      </c>
    </row>
    <row r="27" spans="1:31" x14ac:dyDescent="0.25">
      <c r="A27" t="s">
        <v>153</v>
      </c>
      <c r="B27" t="s">
        <v>136</v>
      </c>
      <c r="E27" s="39"/>
      <c r="F27" s="40"/>
      <c r="G27" s="10"/>
      <c r="H27" s="10"/>
      <c r="I27" s="10"/>
      <c r="J27" s="10"/>
      <c r="K27" s="10"/>
      <c r="L27" s="67">
        <f t="shared" si="0"/>
        <v>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>
        <f t="shared" si="1"/>
        <v>0</v>
      </c>
      <c r="AA27" s="10"/>
      <c r="AB27" s="10">
        <v>500</v>
      </c>
      <c r="AC27" s="40"/>
      <c r="AD27" s="75">
        <f t="shared" si="5"/>
        <v>789.9300000000004</v>
      </c>
      <c r="AE27" s="76">
        <f t="shared" si="6"/>
        <v>3500.2599999999993</v>
      </c>
    </row>
    <row r="28" spans="1:31" x14ac:dyDescent="0.25">
      <c r="A28" t="s">
        <v>154</v>
      </c>
      <c r="B28" t="s">
        <v>53</v>
      </c>
      <c r="D28" t="s">
        <v>163</v>
      </c>
      <c r="E28" s="39"/>
      <c r="F28" s="40">
        <v>29.2</v>
      </c>
      <c r="G28" s="10"/>
      <c r="H28" s="10"/>
      <c r="I28" s="10"/>
      <c r="J28" s="10"/>
      <c r="K28" s="10"/>
      <c r="L28" s="67">
        <f t="shared" si="0"/>
        <v>0</v>
      </c>
      <c r="M28" s="10">
        <v>29.2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f t="shared" si="1"/>
        <v>29.2</v>
      </c>
      <c r="AA28" s="10"/>
      <c r="AB28" s="10"/>
      <c r="AC28" s="40"/>
      <c r="AD28" s="75">
        <f t="shared" si="5"/>
        <v>760.73000000000036</v>
      </c>
      <c r="AE28" s="76">
        <f t="shared" si="6"/>
        <v>3500.2599999999993</v>
      </c>
    </row>
    <row r="29" spans="1:31" x14ac:dyDescent="0.25">
      <c r="B29" t="s">
        <v>120</v>
      </c>
      <c r="D29" t="s">
        <v>164</v>
      </c>
      <c r="E29" s="39"/>
      <c r="F29" s="40">
        <v>96.33</v>
      </c>
      <c r="G29" s="10"/>
      <c r="H29" s="10"/>
      <c r="I29" s="10"/>
      <c r="J29" s="10"/>
      <c r="K29" s="10"/>
      <c r="L29" s="67">
        <f t="shared" si="0"/>
        <v>0</v>
      </c>
      <c r="M29" s="10">
        <v>96.33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>
        <f t="shared" si="1"/>
        <v>96.33</v>
      </c>
      <c r="AA29" s="10"/>
      <c r="AB29" s="10"/>
      <c r="AC29" s="40"/>
      <c r="AD29" s="75">
        <f t="shared" si="5"/>
        <v>664.40000000000032</v>
      </c>
      <c r="AE29" s="76">
        <f t="shared" si="6"/>
        <v>3500.2599999999993</v>
      </c>
    </row>
    <row r="30" spans="1:31" x14ac:dyDescent="0.25">
      <c r="B30" t="s">
        <v>155</v>
      </c>
      <c r="D30" t="s">
        <v>165</v>
      </c>
      <c r="E30" s="39"/>
      <c r="F30" s="40">
        <v>115.18</v>
      </c>
      <c r="G30" s="10"/>
      <c r="H30" s="10"/>
      <c r="I30" s="10"/>
      <c r="J30" s="10"/>
      <c r="K30" s="10"/>
      <c r="L30" s="67">
        <f t="shared" si="0"/>
        <v>0</v>
      </c>
      <c r="M30" s="10"/>
      <c r="N30" s="10"/>
      <c r="O30" s="10"/>
      <c r="P30" s="10"/>
      <c r="Q30" s="10"/>
      <c r="R30" s="10"/>
      <c r="S30" s="10"/>
      <c r="T30" s="10"/>
      <c r="U30" s="10">
        <v>115.18</v>
      </c>
      <c r="V30" s="10"/>
      <c r="W30" s="10"/>
      <c r="X30" s="10"/>
      <c r="Y30" s="10"/>
      <c r="Z30" s="10">
        <f t="shared" si="1"/>
        <v>115.18</v>
      </c>
      <c r="AA30" s="10"/>
      <c r="AB30" s="10"/>
      <c r="AC30" s="40">
        <v>19.2</v>
      </c>
      <c r="AD30" s="75">
        <f t="shared" si="5"/>
        <v>549.22000000000025</v>
      </c>
      <c r="AE30" s="76">
        <f t="shared" si="6"/>
        <v>3500.2599999999993</v>
      </c>
    </row>
    <row r="31" spans="1:31" x14ac:dyDescent="0.25">
      <c r="B31" t="s">
        <v>136</v>
      </c>
      <c r="E31" s="39"/>
      <c r="F31" s="40"/>
      <c r="G31" s="10"/>
      <c r="H31" s="10"/>
      <c r="I31" s="10"/>
      <c r="J31" s="10"/>
      <c r="K31" s="10"/>
      <c r="L31" s="67">
        <f t="shared" si="0"/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f t="shared" si="1"/>
        <v>0</v>
      </c>
      <c r="AA31" s="10"/>
      <c r="AB31" s="10">
        <v>500</v>
      </c>
      <c r="AC31" s="40"/>
      <c r="AD31" s="75">
        <f t="shared" si="5"/>
        <v>1049.2200000000003</v>
      </c>
      <c r="AE31" s="76">
        <f t="shared" si="6"/>
        <v>3000.2599999999993</v>
      </c>
    </row>
    <row r="32" spans="1:31" x14ac:dyDescent="0.25">
      <c r="A32" t="s">
        <v>156</v>
      </c>
      <c r="B32" t="s">
        <v>120</v>
      </c>
      <c r="D32" t="s">
        <v>166</v>
      </c>
      <c r="E32" s="39"/>
      <c r="F32" s="40">
        <v>96.33</v>
      </c>
      <c r="G32" s="10"/>
      <c r="H32" s="10"/>
      <c r="I32" s="10"/>
      <c r="J32" s="10"/>
      <c r="K32" s="10"/>
      <c r="L32" s="67">
        <f t="shared" si="0"/>
        <v>0</v>
      </c>
      <c r="M32" s="10">
        <v>96.33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>
        <f t="shared" si="1"/>
        <v>96.33</v>
      </c>
      <c r="AA32" s="10"/>
      <c r="AB32" s="10"/>
      <c r="AC32" s="40"/>
      <c r="AD32" s="75">
        <f t="shared" si="5"/>
        <v>952.89000000000021</v>
      </c>
      <c r="AE32" s="76">
        <f t="shared" si="6"/>
        <v>3000.2599999999993</v>
      </c>
    </row>
    <row r="33" spans="1:31" x14ac:dyDescent="0.25">
      <c r="A33" t="s">
        <v>157</v>
      </c>
      <c r="B33" t="s">
        <v>158</v>
      </c>
      <c r="D33" t="s">
        <v>167</v>
      </c>
      <c r="E33" s="39"/>
      <c r="F33" s="40">
        <v>50</v>
      </c>
      <c r="G33" s="10"/>
      <c r="H33" s="10"/>
      <c r="I33" s="10"/>
      <c r="J33" s="10"/>
      <c r="K33" s="10"/>
      <c r="L33" s="67">
        <f t="shared" si="0"/>
        <v>0</v>
      </c>
      <c r="M33" s="10"/>
      <c r="N33" s="10"/>
      <c r="O33" s="10"/>
      <c r="P33" s="10"/>
      <c r="Q33" s="10"/>
      <c r="R33" s="10"/>
      <c r="S33" s="10"/>
      <c r="T33" s="10"/>
      <c r="U33" s="10">
        <v>50</v>
      </c>
      <c r="V33" s="10"/>
      <c r="W33" s="10"/>
      <c r="X33" s="10"/>
      <c r="Y33" s="10"/>
      <c r="Z33" s="10">
        <f t="shared" si="1"/>
        <v>50</v>
      </c>
      <c r="AA33" s="10"/>
      <c r="AB33" s="10"/>
      <c r="AC33" s="40"/>
      <c r="AD33" s="75">
        <f t="shared" si="5"/>
        <v>902.89000000000021</v>
      </c>
      <c r="AE33" s="76">
        <f t="shared" si="6"/>
        <v>3000.2599999999993</v>
      </c>
    </row>
    <row r="34" spans="1:31" x14ac:dyDescent="0.25">
      <c r="B34" t="s">
        <v>134</v>
      </c>
      <c r="D34" t="s">
        <v>172</v>
      </c>
      <c r="E34" s="39"/>
      <c r="F34" s="40">
        <v>50.4</v>
      </c>
      <c r="G34" s="10"/>
      <c r="H34" s="10"/>
      <c r="I34" s="10"/>
      <c r="J34" s="10"/>
      <c r="K34" s="10"/>
      <c r="L34" s="67">
        <f t="shared" si="0"/>
        <v>0</v>
      </c>
      <c r="M34" s="10"/>
      <c r="N34" s="10"/>
      <c r="O34" s="10">
        <v>50.4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>
        <f t="shared" si="1"/>
        <v>50.4</v>
      </c>
      <c r="AA34" s="10"/>
      <c r="AB34" s="10"/>
      <c r="AC34" s="40">
        <v>8.4</v>
      </c>
      <c r="AD34" s="75">
        <f t="shared" si="5"/>
        <v>852.49000000000024</v>
      </c>
      <c r="AE34" s="76">
        <f t="shared" si="6"/>
        <v>3000.2599999999993</v>
      </c>
    </row>
    <row r="35" spans="1:31" x14ac:dyDescent="0.25">
      <c r="B35" t="s">
        <v>90</v>
      </c>
      <c r="D35" t="s">
        <v>173</v>
      </c>
      <c r="E35" s="39"/>
      <c r="F35" s="40">
        <v>683.09</v>
      </c>
      <c r="G35" s="10"/>
      <c r="H35" s="10"/>
      <c r="I35" s="10"/>
      <c r="J35" s="10"/>
      <c r="K35" s="10"/>
      <c r="L35" s="67">
        <f t="shared" si="0"/>
        <v>0</v>
      </c>
      <c r="M35" s="10"/>
      <c r="N35" s="10"/>
      <c r="O35" s="10"/>
      <c r="P35" s="10"/>
      <c r="Q35" s="10"/>
      <c r="R35" s="10"/>
      <c r="S35" s="10"/>
      <c r="T35" s="10"/>
      <c r="U35" s="10">
        <v>683.09</v>
      </c>
      <c r="V35" s="10"/>
      <c r="W35" s="10"/>
      <c r="X35" s="10"/>
      <c r="Y35" s="10"/>
      <c r="Z35" s="10">
        <f t="shared" si="1"/>
        <v>683.09</v>
      </c>
      <c r="AA35" s="10"/>
      <c r="AB35" s="10"/>
      <c r="AC35" s="40">
        <v>113.85</v>
      </c>
      <c r="AD35" s="75">
        <f t="shared" si="5"/>
        <v>169.4000000000002</v>
      </c>
      <c r="AE35" s="76">
        <f t="shared" si="6"/>
        <v>3000.2599999999993</v>
      </c>
    </row>
    <row r="36" spans="1:31" x14ac:dyDescent="0.25">
      <c r="A36" t="s">
        <v>171</v>
      </c>
      <c r="B36" t="s">
        <v>118</v>
      </c>
      <c r="E36" s="39">
        <v>0.1</v>
      </c>
      <c r="F36" s="40"/>
      <c r="G36" s="10"/>
      <c r="H36" s="10"/>
      <c r="I36" s="10"/>
      <c r="J36" s="10"/>
      <c r="K36" s="10">
        <v>0.1</v>
      </c>
      <c r="L36" s="70">
        <f t="shared" si="0"/>
        <v>0.1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>
        <f t="shared" si="1"/>
        <v>0</v>
      </c>
      <c r="AA36" s="10"/>
      <c r="AB36" s="10"/>
      <c r="AC36" s="40"/>
      <c r="AD36" s="75">
        <f t="shared" si="5"/>
        <v>169.4000000000002</v>
      </c>
      <c r="AE36" s="76">
        <f t="shared" si="6"/>
        <v>3000.3599999999992</v>
      </c>
    </row>
    <row r="37" spans="1:31" x14ac:dyDescent="0.25">
      <c r="A37" t="s">
        <v>170</v>
      </c>
      <c r="B37" t="s">
        <v>169</v>
      </c>
      <c r="D37" t="s">
        <v>174</v>
      </c>
      <c r="E37" s="39"/>
      <c r="F37" s="40">
        <v>50</v>
      </c>
      <c r="G37" s="10"/>
      <c r="H37" s="10"/>
      <c r="I37" s="10"/>
      <c r="J37" s="10"/>
      <c r="K37" s="10"/>
      <c r="L37" s="70">
        <f t="shared" si="0"/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>
        <v>50</v>
      </c>
      <c r="Y37" s="10"/>
      <c r="Z37" s="10">
        <f t="shared" si="1"/>
        <v>50</v>
      </c>
      <c r="AA37" s="10"/>
      <c r="AB37" s="10"/>
      <c r="AC37" s="40"/>
      <c r="AD37" s="75">
        <f t="shared" si="5"/>
        <v>119.4000000000002</v>
      </c>
      <c r="AE37" s="76">
        <f t="shared" si="6"/>
        <v>3000.3599999999992</v>
      </c>
    </row>
    <row r="38" spans="1:31" x14ac:dyDescent="0.25">
      <c r="B38" t="s">
        <v>109</v>
      </c>
      <c r="E38" s="39"/>
      <c r="F38" s="40"/>
      <c r="G38" s="10"/>
      <c r="H38" s="10"/>
      <c r="I38" s="10"/>
      <c r="J38" s="10"/>
      <c r="K38" s="10"/>
      <c r="L38" s="70">
        <f t="shared" si="0"/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>
        <f t="shared" si="1"/>
        <v>0</v>
      </c>
      <c r="AA38" s="10"/>
      <c r="AB38" s="10">
        <v>500</v>
      </c>
      <c r="AC38" s="40"/>
      <c r="AD38" s="75">
        <f t="shared" si="5"/>
        <v>619.4000000000002</v>
      </c>
      <c r="AE38" s="76">
        <f t="shared" si="6"/>
        <v>2500.3599999999992</v>
      </c>
    </row>
    <row r="39" spans="1:31" x14ac:dyDescent="0.25">
      <c r="A39" t="s">
        <v>168</v>
      </c>
      <c r="B39" t="s">
        <v>120</v>
      </c>
      <c r="D39" t="s">
        <v>175</v>
      </c>
      <c r="E39" s="39"/>
      <c r="F39" s="40">
        <v>96.33</v>
      </c>
      <c r="G39" s="10"/>
      <c r="H39" s="10"/>
      <c r="I39" s="10"/>
      <c r="J39" s="10"/>
      <c r="K39" s="10"/>
      <c r="L39" s="70">
        <f t="shared" si="0"/>
        <v>0</v>
      </c>
      <c r="M39" s="10">
        <v>96.33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>
        <f t="shared" si="1"/>
        <v>96.33</v>
      </c>
      <c r="AA39" s="10"/>
      <c r="AB39" s="10"/>
      <c r="AC39" s="40"/>
      <c r="AD39" s="75">
        <f t="shared" si="5"/>
        <v>523.07000000000016</v>
      </c>
      <c r="AE39" s="76">
        <f t="shared" si="6"/>
        <v>2500.3599999999992</v>
      </c>
    </row>
    <row r="40" spans="1:31" x14ac:dyDescent="0.25">
      <c r="A40" t="s">
        <v>179</v>
      </c>
      <c r="B40" t="s">
        <v>120</v>
      </c>
      <c r="D40" t="s">
        <v>180</v>
      </c>
      <c r="E40" s="39"/>
      <c r="F40" s="40">
        <v>96.33</v>
      </c>
      <c r="G40" s="10"/>
      <c r="H40" s="10"/>
      <c r="I40" s="10"/>
      <c r="J40" s="10"/>
      <c r="K40" s="10"/>
      <c r="L40" s="70">
        <f t="shared" si="0"/>
        <v>0</v>
      </c>
      <c r="M40" s="10">
        <v>96.33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>
        <f t="shared" si="1"/>
        <v>96.33</v>
      </c>
      <c r="AA40" s="10"/>
      <c r="AB40" s="10"/>
      <c r="AC40" s="40"/>
      <c r="AD40" s="75">
        <f t="shared" si="5"/>
        <v>426.74000000000018</v>
      </c>
      <c r="AE40" s="76">
        <f t="shared" si="6"/>
        <v>2500.3599999999992</v>
      </c>
    </row>
    <row r="41" spans="1:31" x14ac:dyDescent="0.25">
      <c r="B41" t="s">
        <v>53</v>
      </c>
      <c r="D41" t="s">
        <v>181</v>
      </c>
      <c r="E41" s="39"/>
      <c r="F41" s="40">
        <v>29.2</v>
      </c>
      <c r="G41" s="10"/>
      <c r="H41" s="10"/>
      <c r="I41" s="10"/>
      <c r="J41" s="10"/>
      <c r="K41" s="10"/>
      <c r="L41" s="70">
        <f t="shared" si="0"/>
        <v>0</v>
      </c>
      <c r="M41" s="10">
        <v>29.2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>
        <f t="shared" si="1"/>
        <v>29.2</v>
      </c>
      <c r="AA41" s="10"/>
      <c r="AB41" s="10"/>
      <c r="AC41" s="40"/>
      <c r="AD41" s="75">
        <f t="shared" si="5"/>
        <v>397.54000000000019</v>
      </c>
      <c r="AE41" s="76">
        <f t="shared" si="6"/>
        <v>2500.3599999999992</v>
      </c>
    </row>
    <row r="42" spans="1:31" x14ac:dyDescent="0.25">
      <c r="A42" t="s">
        <v>178</v>
      </c>
      <c r="B42" t="s">
        <v>120</v>
      </c>
      <c r="D42" t="s">
        <v>182</v>
      </c>
      <c r="E42" s="39"/>
      <c r="F42" s="40">
        <v>96.33</v>
      </c>
      <c r="G42" s="10"/>
      <c r="H42" s="10"/>
      <c r="I42" s="10"/>
      <c r="J42" s="10"/>
      <c r="K42" s="10"/>
      <c r="L42" s="70">
        <f t="shared" si="0"/>
        <v>0</v>
      </c>
      <c r="M42" s="10">
        <v>96.33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>
        <f t="shared" si="1"/>
        <v>96.33</v>
      </c>
      <c r="AA42" s="10"/>
      <c r="AB42" s="10"/>
      <c r="AC42" s="40"/>
      <c r="AD42" s="75">
        <f t="shared" si="5"/>
        <v>301.21000000000021</v>
      </c>
      <c r="AE42" s="76">
        <f t="shared" si="6"/>
        <v>2500.3599999999992</v>
      </c>
    </row>
    <row r="43" spans="1:31" x14ac:dyDescent="0.25">
      <c r="A43" t="s">
        <v>178</v>
      </c>
      <c r="B43" t="s">
        <v>53</v>
      </c>
      <c r="D43" t="s">
        <v>183</v>
      </c>
      <c r="E43" s="39"/>
      <c r="F43" s="40">
        <v>14.6</v>
      </c>
      <c r="G43" s="10"/>
      <c r="H43" s="10"/>
      <c r="I43" s="10"/>
      <c r="J43" s="10"/>
      <c r="K43" s="10"/>
      <c r="L43" s="70">
        <f t="shared" si="0"/>
        <v>0</v>
      </c>
      <c r="M43" s="10">
        <v>14.6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>
        <f t="shared" si="1"/>
        <v>14.6</v>
      </c>
      <c r="AA43" s="10"/>
      <c r="AB43" s="10"/>
      <c r="AC43" s="40"/>
      <c r="AD43" s="75">
        <f t="shared" si="5"/>
        <v>286.61000000000018</v>
      </c>
      <c r="AE43" s="76">
        <f t="shared" si="6"/>
        <v>2500.3599999999992</v>
      </c>
    </row>
    <row r="44" spans="1:31" x14ac:dyDescent="0.25">
      <c r="A44" t="s">
        <v>200</v>
      </c>
      <c r="B44" t="s">
        <v>118</v>
      </c>
      <c r="C44" t="s">
        <v>201</v>
      </c>
      <c r="E44" s="39">
        <v>0.06</v>
      </c>
      <c r="F44" s="40"/>
      <c r="G44" s="10"/>
      <c r="H44" s="10"/>
      <c r="I44" s="10"/>
      <c r="J44" s="10"/>
      <c r="K44" s="10">
        <v>0.06</v>
      </c>
      <c r="L44" s="70">
        <f t="shared" si="0"/>
        <v>0.06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f t="shared" si="1"/>
        <v>0</v>
      </c>
      <c r="AA44" s="10"/>
      <c r="AB44" s="10"/>
      <c r="AC44" s="40"/>
      <c r="AD44" s="75">
        <f t="shared" si="5"/>
        <v>286.61000000000018</v>
      </c>
      <c r="AE44" s="76">
        <f t="shared" si="6"/>
        <v>2500.4199999999992</v>
      </c>
    </row>
    <row r="45" spans="1:31" x14ac:dyDescent="0.25">
      <c r="A45" t="s">
        <v>196</v>
      </c>
      <c r="B45" t="s">
        <v>191</v>
      </c>
      <c r="D45" t="s">
        <v>192</v>
      </c>
      <c r="E45" s="39"/>
      <c r="F45" s="40">
        <v>33.5</v>
      </c>
      <c r="G45" s="10"/>
      <c r="H45" s="10"/>
      <c r="I45" s="10"/>
      <c r="J45" s="10"/>
      <c r="K45" s="10"/>
      <c r="L45" s="70">
        <f t="shared" si="0"/>
        <v>0</v>
      </c>
      <c r="M45" s="10"/>
      <c r="N45" s="10"/>
      <c r="O45" s="10"/>
      <c r="P45" s="10"/>
      <c r="Q45" s="10"/>
      <c r="R45" s="10"/>
      <c r="S45" s="10">
        <v>33.5</v>
      </c>
      <c r="T45" s="10"/>
      <c r="U45" s="10"/>
      <c r="V45" s="10"/>
      <c r="W45" s="10"/>
      <c r="X45" s="10"/>
      <c r="Y45" s="10"/>
      <c r="Z45" s="10">
        <f t="shared" si="1"/>
        <v>33.5</v>
      </c>
      <c r="AA45" s="10"/>
      <c r="AB45" s="10"/>
      <c r="AC45" s="40"/>
      <c r="AD45" s="75">
        <f t="shared" si="5"/>
        <v>253.11000000000018</v>
      </c>
      <c r="AE45" s="76">
        <f t="shared" si="6"/>
        <v>2500.4199999999992</v>
      </c>
    </row>
    <row r="46" spans="1:31" x14ac:dyDescent="0.25">
      <c r="A46" t="s">
        <v>184</v>
      </c>
      <c r="B46" t="s">
        <v>134</v>
      </c>
      <c r="D46" t="s">
        <v>185</v>
      </c>
      <c r="E46" s="39"/>
      <c r="F46" s="40">
        <v>50.4</v>
      </c>
      <c r="G46" s="10"/>
      <c r="H46" s="10"/>
      <c r="I46" s="10"/>
      <c r="J46" s="10"/>
      <c r="K46" s="10"/>
      <c r="L46" s="70">
        <f t="shared" si="0"/>
        <v>0</v>
      </c>
      <c r="M46" s="10"/>
      <c r="N46" s="10"/>
      <c r="O46" s="10">
        <v>50.4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>
        <f t="shared" si="1"/>
        <v>50.4</v>
      </c>
      <c r="AA46" s="10"/>
      <c r="AB46" s="10"/>
      <c r="AC46" s="40">
        <v>8.4</v>
      </c>
      <c r="AD46" s="75">
        <f t="shared" si="5"/>
        <v>202.71000000000018</v>
      </c>
      <c r="AE46" s="76">
        <f t="shared" si="6"/>
        <v>2500.4199999999992</v>
      </c>
    </row>
    <row r="47" spans="1:31" x14ac:dyDescent="0.25">
      <c r="A47" t="s">
        <v>195</v>
      </c>
      <c r="B47" t="s">
        <v>125</v>
      </c>
      <c r="D47" t="s">
        <v>186</v>
      </c>
      <c r="E47" s="39"/>
      <c r="F47" s="40">
        <v>35</v>
      </c>
      <c r="G47" s="10"/>
      <c r="H47" s="10"/>
      <c r="I47" s="10"/>
      <c r="J47" s="10"/>
      <c r="K47" s="10"/>
      <c r="L47" s="70">
        <f t="shared" si="0"/>
        <v>0</v>
      </c>
      <c r="M47" s="10"/>
      <c r="N47" s="10"/>
      <c r="O47" s="10"/>
      <c r="P47" s="10"/>
      <c r="Q47" s="10"/>
      <c r="R47" s="10"/>
      <c r="S47" s="10">
        <v>35</v>
      </c>
      <c r="T47" s="10"/>
      <c r="U47" s="10"/>
      <c r="V47" s="10"/>
      <c r="W47" s="10"/>
      <c r="X47" s="10"/>
      <c r="Y47" s="10"/>
      <c r="Z47" s="10">
        <f t="shared" si="1"/>
        <v>35</v>
      </c>
      <c r="AA47" s="10"/>
      <c r="AB47" s="10"/>
      <c r="AC47" s="40"/>
      <c r="AD47" s="75">
        <f t="shared" si="5"/>
        <v>167.71000000000018</v>
      </c>
      <c r="AE47" s="76">
        <f t="shared" si="6"/>
        <v>2500.4199999999992</v>
      </c>
    </row>
    <row r="48" spans="1:31" x14ac:dyDescent="0.25">
      <c r="A48" t="s">
        <v>197</v>
      </c>
      <c r="B48" t="s">
        <v>53</v>
      </c>
      <c r="D48" t="s">
        <v>188</v>
      </c>
      <c r="E48" s="39"/>
      <c r="F48" s="40">
        <v>14.6</v>
      </c>
      <c r="G48" s="10"/>
      <c r="H48" s="10"/>
      <c r="I48" s="10"/>
      <c r="J48" s="10"/>
      <c r="K48" s="10"/>
      <c r="L48" s="70">
        <f t="shared" si="0"/>
        <v>0</v>
      </c>
      <c r="M48" s="10">
        <v>14.6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>
        <f t="shared" si="1"/>
        <v>14.6</v>
      </c>
      <c r="AA48" s="10"/>
      <c r="AB48" s="10"/>
      <c r="AC48" s="40"/>
      <c r="AD48" s="75">
        <f t="shared" si="5"/>
        <v>153.11000000000018</v>
      </c>
      <c r="AE48" s="76">
        <f t="shared" si="6"/>
        <v>2500.4199999999992</v>
      </c>
    </row>
    <row r="49" spans="1:31" x14ac:dyDescent="0.25">
      <c r="A49" t="s">
        <v>187</v>
      </c>
      <c r="B49" t="s">
        <v>120</v>
      </c>
      <c r="D49" t="s">
        <v>189</v>
      </c>
      <c r="E49" s="39"/>
      <c r="F49" s="40">
        <v>96.33</v>
      </c>
      <c r="G49" s="10"/>
      <c r="H49" s="10"/>
      <c r="I49" s="10"/>
      <c r="J49" s="10"/>
      <c r="K49" s="10"/>
      <c r="L49" s="70">
        <f t="shared" si="0"/>
        <v>0</v>
      </c>
      <c r="M49" s="10">
        <v>96.33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>
        <f t="shared" si="1"/>
        <v>96.33</v>
      </c>
      <c r="AA49" s="10"/>
      <c r="AB49" s="10"/>
      <c r="AC49" s="40"/>
      <c r="AD49" s="75">
        <f t="shared" si="5"/>
        <v>56.780000000000186</v>
      </c>
      <c r="AE49" s="76">
        <f t="shared" si="6"/>
        <v>2500.4199999999992</v>
      </c>
    </row>
    <row r="50" spans="1:31" x14ac:dyDescent="0.25">
      <c r="A50" t="s">
        <v>198</v>
      </c>
      <c r="B50" t="s">
        <v>136</v>
      </c>
      <c r="E50" s="39"/>
      <c r="F50" s="40"/>
      <c r="G50" s="10"/>
      <c r="H50" s="10"/>
      <c r="I50" s="10"/>
      <c r="J50" s="10"/>
      <c r="K50" s="10"/>
      <c r="L50" s="70">
        <f t="shared" si="0"/>
        <v>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>
        <f t="shared" si="1"/>
        <v>0</v>
      </c>
      <c r="AA50" s="10"/>
      <c r="AB50" s="10">
        <v>200</v>
      </c>
      <c r="AC50" s="40"/>
      <c r="AD50" s="75">
        <f t="shared" si="5"/>
        <v>256.7800000000002</v>
      </c>
      <c r="AE50" s="76">
        <f t="shared" si="6"/>
        <v>2300.4199999999992</v>
      </c>
    </row>
    <row r="51" spans="1:31" x14ac:dyDescent="0.25">
      <c r="A51" t="s">
        <v>199</v>
      </c>
      <c r="B51" t="s">
        <v>90</v>
      </c>
      <c r="D51" t="s">
        <v>190</v>
      </c>
      <c r="E51" s="36"/>
      <c r="F51" s="40">
        <v>103.2</v>
      </c>
      <c r="L51" s="70">
        <f t="shared" si="0"/>
        <v>0</v>
      </c>
      <c r="M51" s="10"/>
      <c r="N51" s="10"/>
      <c r="O51" s="10"/>
      <c r="P51" s="10"/>
      <c r="Q51" s="10"/>
      <c r="R51" s="10"/>
      <c r="S51" s="10"/>
      <c r="T51" s="10"/>
      <c r="U51" s="10">
        <v>103.2</v>
      </c>
      <c r="V51" s="10"/>
      <c r="W51" s="10"/>
      <c r="X51" s="10"/>
      <c r="Y51" s="10"/>
      <c r="Z51" s="10">
        <f t="shared" si="1"/>
        <v>103.2</v>
      </c>
      <c r="AA51" s="10"/>
      <c r="AB51" s="10"/>
      <c r="AC51" s="40">
        <v>17.2</v>
      </c>
      <c r="AD51" s="79">
        <f t="shared" si="5"/>
        <v>153.58000000000021</v>
      </c>
      <c r="AE51" s="80">
        <f t="shared" si="6"/>
        <v>2300.4199999999992</v>
      </c>
    </row>
    <row r="52" spans="1:31" x14ac:dyDescent="0.25">
      <c r="E52" s="36"/>
      <c r="F52" s="37"/>
      <c r="L52" s="70">
        <f t="shared" si="0"/>
        <v>0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0"/>
      <c r="AD52" s="77"/>
      <c r="AE52" s="78"/>
    </row>
    <row r="53" spans="1:31" x14ac:dyDescent="0.25">
      <c r="E53" s="36"/>
      <c r="F53" s="37"/>
      <c r="L53" s="6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0"/>
      <c r="AD53" s="77"/>
      <c r="AE53" s="78"/>
    </row>
    <row r="54" spans="1:31" x14ac:dyDescent="0.25">
      <c r="E54" s="36"/>
      <c r="F54" s="37"/>
      <c r="L54" s="6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40"/>
      <c r="AD54" s="77"/>
      <c r="AE54" s="78"/>
    </row>
    <row r="55" spans="1:31" x14ac:dyDescent="0.25">
      <c r="E55" s="39"/>
      <c r="F55" s="40"/>
      <c r="G55" s="10"/>
      <c r="H55" s="10"/>
      <c r="I55" s="10"/>
      <c r="J55" s="10"/>
      <c r="K55" s="10"/>
      <c r="L55" s="6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40"/>
      <c r="AD55" s="77"/>
      <c r="AE55" s="78"/>
    </row>
    <row r="56" spans="1:31" x14ac:dyDescent="0.25">
      <c r="E56" s="39"/>
      <c r="F56" s="40"/>
      <c r="G56" s="10"/>
      <c r="H56" s="10"/>
      <c r="I56" s="10"/>
      <c r="J56" s="10"/>
      <c r="K56" s="10"/>
      <c r="L56" s="6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40"/>
      <c r="AD56" s="77"/>
      <c r="AE56" s="78"/>
    </row>
    <row r="57" spans="1:31" x14ac:dyDescent="0.25">
      <c r="E57" s="39"/>
      <c r="F57" s="40"/>
      <c r="G57" s="10"/>
      <c r="H57" s="10"/>
      <c r="I57" s="10"/>
      <c r="J57" s="10"/>
      <c r="K57" s="10"/>
      <c r="L57" s="6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40"/>
      <c r="AD57" s="77"/>
      <c r="AE57" s="78"/>
    </row>
    <row r="58" spans="1:31" x14ac:dyDescent="0.25">
      <c r="E58" s="39"/>
      <c r="F58" s="40"/>
      <c r="G58" s="10"/>
      <c r="H58" s="10"/>
      <c r="I58" s="10"/>
      <c r="J58" s="10"/>
      <c r="K58" s="10"/>
      <c r="L58" s="6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40"/>
      <c r="AD58" s="77"/>
      <c r="AE58" s="78"/>
    </row>
    <row r="59" spans="1:31" x14ac:dyDescent="0.25">
      <c r="E59" s="39"/>
      <c r="F59" s="40"/>
      <c r="G59" s="10"/>
      <c r="H59" s="10"/>
      <c r="I59" s="10"/>
      <c r="J59" s="10"/>
      <c r="K59" s="10"/>
      <c r="L59" s="6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40"/>
      <c r="AD59" s="77"/>
      <c r="AE59" s="78"/>
    </row>
    <row r="60" spans="1:31" x14ac:dyDescent="0.25">
      <c r="E60" s="39"/>
      <c r="F60" s="40"/>
      <c r="G60" s="10"/>
      <c r="H60" s="10"/>
      <c r="I60" s="10"/>
      <c r="J60" s="10"/>
      <c r="K60" s="10"/>
      <c r="L60" s="6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40"/>
      <c r="AD60" s="77"/>
      <c r="AE60" s="78"/>
    </row>
    <row r="61" spans="1:31" x14ac:dyDescent="0.25">
      <c r="E61" s="39"/>
      <c r="F61" s="40"/>
      <c r="G61" s="10"/>
      <c r="H61" s="10"/>
      <c r="I61" s="10"/>
      <c r="J61" s="10"/>
      <c r="K61" s="40"/>
      <c r="L61" s="6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40"/>
      <c r="AD61" s="77"/>
      <c r="AE61" s="78"/>
    </row>
    <row r="62" spans="1:31" x14ac:dyDescent="0.25">
      <c r="E62" s="39"/>
      <c r="F62" s="40"/>
      <c r="G62" s="10"/>
      <c r="H62" s="10"/>
      <c r="I62" s="10"/>
      <c r="J62" s="10"/>
      <c r="K62" s="40"/>
      <c r="L62" s="6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40"/>
      <c r="AD62" s="77"/>
      <c r="AE62" s="78"/>
    </row>
    <row r="63" spans="1:31" x14ac:dyDescent="0.25">
      <c r="E63" s="39"/>
      <c r="F63" s="40"/>
      <c r="G63" s="10"/>
      <c r="H63" s="10"/>
      <c r="I63" s="10"/>
      <c r="J63" s="10"/>
      <c r="K63" s="40"/>
      <c r="L63" s="6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40"/>
      <c r="AD63" s="77"/>
      <c r="AE63" s="78"/>
    </row>
    <row r="64" spans="1:31" x14ac:dyDescent="0.25">
      <c r="E64" s="39"/>
      <c r="F64" s="40"/>
      <c r="G64" s="10"/>
      <c r="H64" s="10"/>
      <c r="I64" s="10"/>
      <c r="J64" s="10"/>
      <c r="K64" s="40"/>
      <c r="L64" s="7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40"/>
      <c r="AD64" s="77"/>
      <c r="AE64" s="78"/>
    </row>
    <row r="65" spans="5:31" x14ac:dyDescent="0.25">
      <c r="E65" s="39"/>
      <c r="F65" s="40"/>
      <c r="G65" s="10"/>
      <c r="H65" s="10"/>
      <c r="I65" s="10"/>
      <c r="J65" s="10"/>
      <c r="K65" s="40"/>
      <c r="L65" s="6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40"/>
      <c r="AD65" s="77"/>
      <c r="AE65" s="78"/>
    </row>
    <row r="66" spans="5:31" x14ac:dyDescent="0.25">
      <c r="E66" s="39"/>
      <c r="F66" s="40"/>
      <c r="G66" s="10"/>
      <c r="H66" s="10"/>
      <c r="I66" s="10"/>
      <c r="J66" s="10"/>
      <c r="K66" s="40"/>
      <c r="L66" s="6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40"/>
      <c r="AD66" s="77"/>
      <c r="AE66" s="78"/>
    </row>
    <row r="67" spans="5:31" x14ac:dyDescent="0.25">
      <c r="E67" s="39"/>
      <c r="F67" s="40"/>
      <c r="G67" s="10"/>
      <c r="H67" s="10"/>
      <c r="I67" s="10"/>
      <c r="J67" s="10"/>
      <c r="K67" s="40"/>
      <c r="L67" s="6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40"/>
      <c r="AD67" s="77"/>
      <c r="AE67" s="78"/>
    </row>
    <row r="68" spans="5:31" x14ac:dyDescent="0.25">
      <c r="E68" s="39"/>
      <c r="F68" s="40"/>
      <c r="G68" s="10"/>
      <c r="H68" s="10"/>
      <c r="I68" s="10"/>
      <c r="J68" s="10"/>
      <c r="K68" s="40"/>
      <c r="L68" s="6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40"/>
      <c r="AD68" s="77"/>
      <c r="AE68" s="78"/>
    </row>
    <row r="69" spans="5:31" x14ac:dyDescent="0.25">
      <c r="E69" s="39"/>
      <c r="F69" s="40"/>
      <c r="G69" s="10"/>
      <c r="H69" s="10"/>
      <c r="I69" s="10"/>
      <c r="J69" s="10"/>
      <c r="K69" s="40"/>
      <c r="L69" s="6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40"/>
      <c r="AD69" s="77"/>
      <c r="AE69" s="78"/>
    </row>
    <row r="70" spans="5:31" x14ac:dyDescent="0.25">
      <c r="E70" s="39"/>
      <c r="F70" s="40"/>
      <c r="G70" s="10"/>
      <c r="H70" s="10"/>
      <c r="I70" s="10"/>
      <c r="J70" s="10"/>
      <c r="K70" s="40"/>
      <c r="L70" s="6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40"/>
      <c r="AD70" s="77"/>
      <c r="AE70" s="78"/>
    </row>
    <row r="71" spans="5:31" x14ac:dyDescent="0.25">
      <c r="E71" s="39"/>
      <c r="F71" s="40"/>
      <c r="G71" s="10"/>
      <c r="H71" s="10"/>
      <c r="I71" s="10"/>
      <c r="J71" s="10"/>
      <c r="K71" s="40"/>
      <c r="L71" s="6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40"/>
      <c r="AD71" s="77"/>
      <c r="AE71" s="78"/>
    </row>
    <row r="72" spans="5:31" x14ac:dyDescent="0.25">
      <c r="E72" s="39"/>
      <c r="F72" s="40"/>
      <c r="G72" s="10"/>
      <c r="H72" s="10"/>
      <c r="I72" s="10"/>
      <c r="J72" s="10"/>
      <c r="K72" s="40"/>
      <c r="L72" s="6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40"/>
      <c r="AD72" s="81"/>
      <c r="AE72" s="82"/>
    </row>
    <row r="73" spans="5:31" x14ac:dyDescent="0.25">
      <c r="E73" s="39"/>
      <c r="F73" s="40"/>
      <c r="G73" s="10"/>
      <c r="H73" s="10"/>
      <c r="I73" s="10"/>
      <c r="J73" s="10"/>
      <c r="K73" s="40"/>
      <c r="L73" s="6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40"/>
      <c r="AD73" s="39"/>
      <c r="AE73" s="40"/>
    </row>
    <row r="74" spans="5:31" x14ac:dyDescent="0.25">
      <c r="E74" s="39"/>
      <c r="F74" s="40"/>
      <c r="G74" s="10"/>
      <c r="H74" s="10"/>
      <c r="I74" s="10"/>
      <c r="J74" s="10"/>
      <c r="K74" s="40"/>
      <c r="L74" s="6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40"/>
      <c r="AD74" s="39"/>
      <c r="AE74" s="40"/>
    </row>
    <row r="75" spans="5:31" x14ac:dyDescent="0.25">
      <c r="E75" s="39"/>
      <c r="F75" s="40"/>
      <c r="G75" s="10"/>
      <c r="H75" s="10"/>
      <c r="I75" s="10"/>
      <c r="J75" s="10"/>
      <c r="K75" s="40"/>
      <c r="L75" s="6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40"/>
      <c r="AD75" s="39"/>
      <c r="AE75" s="40"/>
    </row>
    <row r="76" spans="5:31" x14ac:dyDescent="0.25">
      <c r="E76" s="39"/>
      <c r="F76" s="40"/>
      <c r="G76" s="10"/>
      <c r="H76" s="10"/>
      <c r="I76" s="10"/>
      <c r="J76" s="10"/>
      <c r="K76" s="40"/>
      <c r="L76" s="7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40"/>
      <c r="AD76" s="39"/>
      <c r="AE76" s="40"/>
    </row>
    <row r="77" spans="5:31" x14ac:dyDescent="0.25">
      <c r="E77" s="39"/>
      <c r="F77" s="40"/>
      <c r="G77" s="10"/>
      <c r="H77" s="10"/>
      <c r="I77" s="10"/>
      <c r="J77" s="10"/>
      <c r="K77" s="10"/>
      <c r="L77" s="7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40"/>
      <c r="AD77" s="39"/>
      <c r="AE77" s="40"/>
    </row>
    <row r="78" spans="5:31" x14ac:dyDescent="0.25">
      <c r="E78" s="39"/>
      <c r="F78" s="40"/>
      <c r="G78" s="10"/>
      <c r="H78" s="10"/>
      <c r="I78" s="10"/>
      <c r="J78" s="10"/>
      <c r="K78" s="10"/>
      <c r="L78" s="7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40"/>
      <c r="AD78" s="39"/>
      <c r="AE78" s="40"/>
    </row>
    <row r="79" spans="5:31" x14ac:dyDescent="0.25">
      <c r="E79" s="39"/>
      <c r="F79" s="40"/>
      <c r="G79" s="10"/>
      <c r="H79" s="10"/>
      <c r="I79" s="10"/>
      <c r="J79" s="10"/>
      <c r="K79" s="10"/>
      <c r="L79" s="7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40"/>
      <c r="AD79" s="39"/>
      <c r="AE79" s="40"/>
    </row>
    <row r="80" spans="5:31" x14ac:dyDescent="0.25">
      <c r="E80" s="39"/>
      <c r="F80" s="40"/>
      <c r="G80" s="10"/>
      <c r="H80" s="10"/>
      <c r="I80" s="10"/>
      <c r="J80" s="10"/>
      <c r="K80" s="10"/>
      <c r="L80" s="7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40"/>
      <c r="AD80" s="39"/>
      <c r="AE80" s="40"/>
    </row>
    <row r="81" spans="3:31" x14ac:dyDescent="0.25">
      <c r="E81" s="39"/>
      <c r="F81" s="40"/>
      <c r="G81" s="10"/>
      <c r="H81" s="10"/>
      <c r="I81" s="10"/>
      <c r="J81" s="10"/>
      <c r="K81" s="10"/>
      <c r="L81" s="67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40"/>
      <c r="AD81" s="39"/>
      <c r="AE81" s="40"/>
    </row>
    <row r="82" spans="3:31" x14ac:dyDescent="0.25">
      <c r="E82" s="39"/>
      <c r="F82" s="40"/>
      <c r="G82" s="10"/>
      <c r="H82" s="10"/>
      <c r="I82" s="10"/>
      <c r="J82" s="10"/>
      <c r="K82" s="10"/>
      <c r="L82" s="67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40"/>
      <c r="AD82" s="39"/>
      <c r="AE82" s="40"/>
    </row>
    <row r="83" spans="3:31" x14ac:dyDescent="0.25">
      <c r="E83" s="39"/>
      <c r="F83" s="71"/>
      <c r="G83" s="10"/>
      <c r="H83" s="10"/>
      <c r="I83" s="10"/>
      <c r="J83" s="10"/>
      <c r="K83" s="10"/>
      <c r="L83" s="67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40"/>
      <c r="AD83" s="73"/>
      <c r="AE83" s="74"/>
    </row>
    <row r="84" spans="3:31" x14ac:dyDescent="0.25">
      <c r="C84" s="3" t="s">
        <v>8</v>
      </c>
      <c r="E84" s="38">
        <f>SUM(E6:E83)</f>
        <v>3205.1400000000003</v>
      </c>
      <c r="F84" s="38">
        <f>SUM(F6:F83)</f>
        <v>3194.2899999999995</v>
      </c>
      <c r="G84" s="38">
        <f>SUM(G6:G83)</f>
        <v>3000</v>
      </c>
      <c r="H84" s="38">
        <f>SUM(H6:H83)</f>
        <v>0</v>
      </c>
      <c r="I84" s="38">
        <f>SUM(I6:I83)</f>
        <v>0</v>
      </c>
      <c r="J84" s="38">
        <f>SUM(J6:J83)</f>
        <v>204.8</v>
      </c>
      <c r="K84" s="38">
        <f>SUM(K6:K83)</f>
        <v>0.34</v>
      </c>
      <c r="L84" s="38">
        <f>SUM(L6:L83)</f>
        <v>3205.1400000000003</v>
      </c>
      <c r="M84" s="38">
        <f>SUM(M6:M83)</f>
        <v>1347.01</v>
      </c>
      <c r="N84" s="38">
        <f>SUM(N6:N83)</f>
        <v>27.82</v>
      </c>
      <c r="O84" s="38">
        <f>SUM(O6:O83)</f>
        <v>202.23</v>
      </c>
      <c r="P84" s="38">
        <f>SUM(P6:P83)</f>
        <v>40</v>
      </c>
      <c r="Q84" s="38">
        <f>SUM(Q6:Q83)</f>
        <v>329.07</v>
      </c>
      <c r="R84" s="38">
        <f>SUM(R6:R83)</f>
        <v>0</v>
      </c>
      <c r="S84" s="38">
        <f>SUM(S6:S83)</f>
        <v>246.69</v>
      </c>
      <c r="T84" s="38">
        <f>SUM(T6:T83)</f>
        <v>0</v>
      </c>
      <c r="U84" s="38">
        <f>SUM(U6:U83)</f>
        <v>951.47</v>
      </c>
      <c r="V84" s="38">
        <f>SUM(V6:V83)</f>
        <v>0</v>
      </c>
      <c r="W84" s="38">
        <f>SUM(W6:W83)</f>
        <v>0</v>
      </c>
      <c r="X84" s="38">
        <f>SUM(X6:X83)</f>
        <v>50</v>
      </c>
      <c r="Y84" s="38">
        <f>SUM(Y6:Y83)</f>
        <v>0</v>
      </c>
      <c r="Z84" s="38">
        <f>SUM(Z6:Z83)</f>
        <v>3194.2899999999995</v>
      </c>
      <c r="AA84" s="38">
        <f>SUM(AA6:AA83)</f>
        <v>0</v>
      </c>
      <c r="AB84" s="38">
        <f>SUM(AB6:AB83)</f>
        <v>4781</v>
      </c>
      <c r="AC84" s="69">
        <f>SUM(AC6:AC83)</f>
        <v>193.85</v>
      </c>
      <c r="AD84" s="4"/>
      <c r="AE84" s="37"/>
    </row>
    <row r="85" spans="3:31" x14ac:dyDescent="0.25">
      <c r="E85" s="36"/>
      <c r="F85" s="37"/>
      <c r="Y85" s="9"/>
      <c r="Z85" s="9"/>
      <c r="AA85" s="9"/>
      <c r="AB85" s="9"/>
      <c r="AC85" s="37"/>
      <c r="AE85" s="37"/>
    </row>
    <row r="86" spans="3:31" ht="15.75" thickBot="1" x14ac:dyDescent="0.3">
      <c r="C86" s="3" t="s">
        <v>56</v>
      </c>
      <c r="E86" s="66" t="s">
        <v>84</v>
      </c>
      <c r="F86" s="66" t="s">
        <v>84</v>
      </c>
      <c r="G86" s="4">
        <f>Budget!H31</f>
        <v>0</v>
      </c>
      <c r="H86" s="66" t="s">
        <v>84</v>
      </c>
      <c r="I86" s="72"/>
      <c r="J86" s="4">
        <f>Budget!H24</f>
        <v>0</v>
      </c>
      <c r="K86" s="56" t="s">
        <v>84</v>
      </c>
      <c r="L86" s="56" t="s">
        <v>84</v>
      </c>
      <c r="M86" s="4">
        <f>Budget!H6</f>
        <v>1200</v>
      </c>
      <c r="N86" s="4">
        <f>Budget!H7</f>
        <v>50</v>
      </c>
      <c r="O86" s="4">
        <f>Budget!H19</f>
        <v>120</v>
      </c>
      <c r="P86" s="4">
        <f>Budget!H9+Budget!H15</f>
        <v>550</v>
      </c>
      <c r="Q86" s="4">
        <f>Budget!H11</f>
        <v>375</v>
      </c>
      <c r="R86" s="4"/>
      <c r="S86" s="4">
        <f>Budget!H12+Budget!H13+Budget!H14</f>
        <v>200</v>
      </c>
      <c r="T86" s="4">
        <f>Budget!H17</f>
        <v>700</v>
      </c>
      <c r="U86" s="4">
        <f>Budget!H10</f>
        <v>250</v>
      </c>
      <c r="V86" s="4">
        <f>Budget!H16</f>
        <v>300</v>
      </c>
      <c r="W86" s="4"/>
      <c r="X86" s="4">
        <f>Budget!H18</f>
        <v>50</v>
      </c>
      <c r="Y86" s="10">
        <f>Budget!H8</f>
        <v>100</v>
      </c>
      <c r="Z86" s="56" t="s">
        <v>84</v>
      </c>
      <c r="AA86" s="56"/>
      <c r="AB86" s="56" t="s">
        <v>84</v>
      </c>
      <c r="AC86" s="57" t="s">
        <v>84</v>
      </c>
      <c r="AE86" s="37"/>
    </row>
    <row r="87" spans="3:31" ht="15.75" thickTop="1" x14ac:dyDescent="0.25">
      <c r="E87" s="36"/>
      <c r="F87" s="37"/>
      <c r="K87" s="62"/>
      <c r="L87" s="62"/>
      <c r="Y87" s="9"/>
      <c r="Z87" s="58"/>
      <c r="AA87" s="58"/>
      <c r="AB87" s="58"/>
      <c r="AC87" s="59"/>
      <c r="AE87" s="37"/>
    </row>
    <row r="88" spans="3:31" ht="15.75" thickBot="1" x14ac:dyDescent="0.3">
      <c r="C88" s="3" t="s">
        <v>34</v>
      </c>
      <c r="E88" s="66" t="s">
        <v>84</v>
      </c>
      <c r="F88" s="66" t="s">
        <v>84</v>
      </c>
      <c r="G88" s="42">
        <f t="shared" ref="G88:J88" si="7">G84-G86</f>
        <v>3000</v>
      </c>
      <c r="H88" s="66"/>
      <c r="I88" s="66"/>
      <c r="J88" s="42">
        <f t="shared" si="7"/>
        <v>204.8</v>
      </c>
      <c r="K88" s="60"/>
      <c r="L88" s="60"/>
      <c r="M88" s="65">
        <f>M86-M84</f>
        <v>-147.01</v>
      </c>
      <c r="N88" s="65">
        <f t="shared" ref="N88:Y88" si="8">N86-N84</f>
        <v>22.18</v>
      </c>
      <c r="O88" s="65">
        <f t="shared" si="8"/>
        <v>-82.22999999999999</v>
      </c>
      <c r="P88" s="65">
        <f t="shared" si="8"/>
        <v>510</v>
      </c>
      <c r="Q88" s="65">
        <f t="shared" si="8"/>
        <v>45.930000000000007</v>
      </c>
      <c r="R88" s="65">
        <f t="shared" si="8"/>
        <v>0</v>
      </c>
      <c r="S88" s="65">
        <f t="shared" si="8"/>
        <v>-46.69</v>
      </c>
      <c r="T88" s="65">
        <f t="shared" si="8"/>
        <v>700</v>
      </c>
      <c r="U88" s="65">
        <f t="shared" si="8"/>
        <v>-701.47</v>
      </c>
      <c r="V88" s="65">
        <f t="shared" si="8"/>
        <v>300</v>
      </c>
      <c r="W88" s="65">
        <f t="shared" si="8"/>
        <v>0</v>
      </c>
      <c r="X88" s="65">
        <f t="shared" si="8"/>
        <v>0</v>
      </c>
      <c r="Y88" s="65">
        <f t="shared" si="8"/>
        <v>100</v>
      </c>
      <c r="Z88" s="60"/>
      <c r="AA88" s="60"/>
      <c r="AB88" s="60"/>
      <c r="AC88" s="60"/>
      <c r="AD88" s="54"/>
      <c r="AE88" s="55"/>
    </row>
    <row r="89" spans="3:31" ht="15.75" thickTop="1" x14ac:dyDescent="0.25"/>
    <row r="91" spans="3:31" x14ac:dyDescent="0.25">
      <c r="C91" s="3" t="s">
        <v>60</v>
      </c>
      <c r="E91" s="4">
        <f>E84-SUM(G84:K84)</f>
        <v>0</v>
      </c>
    </row>
    <row r="92" spans="3:31" x14ac:dyDescent="0.25">
      <c r="C92" s="3" t="s">
        <v>59</v>
      </c>
      <c r="E92" s="4">
        <f>F84-SUM(M84:Y84)</f>
        <v>0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1"/>
  <sheetViews>
    <sheetView topLeftCell="A14" workbookViewId="0">
      <selection activeCell="H31" sqref="H31"/>
    </sheetView>
  </sheetViews>
  <sheetFormatPr defaultRowHeight="15" x14ac:dyDescent="0.25"/>
  <sheetData>
    <row r="1" spans="3:14" ht="21" x14ac:dyDescent="0.35">
      <c r="C1" s="6" t="s">
        <v>104</v>
      </c>
    </row>
    <row r="2" spans="3:14" ht="21" x14ac:dyDescent="0.35">
      <c r="C2" s="6" t="s">
        <v>123</v>
      </c>
      <c r="G2" s="6"/>
    </row>
    <row r="3" spans="3:14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35">
      <c r="C4" s="6" t="s">
        <v>19</v>
      </c>
    </row>
    <row r="6" spans="3:14" x14ac:dyDescent="0.25">
      <c r="C6" t="s">
        <v>37</v>
      </c>
      <c r="H6">
        <v>1200</v>
      </c>
    </row>
    <row r="7" spans="3:14" x14ac:dyDescent="0.25">
      <c r="C7" t="s">
        <v>21</v>
      </c>
      <c r="H7">
        <v>50</v>
      </c>
    </row>
    <row r="8" spans="3:14" x14ac:dyDescent="0.25">
      <c r="C8" t="s">
        <v>22</v>
      </c>
      <c r="H8">
        <v>100</v>
      </c>
    </row>
    <row r="9" spans="3:14" x14ac:dyDescent="0.25">
      <c r="C9" t="s">
        <v>38</v>
      </c>
      <c r="H9">
        <v>500</v>
      </c>
    </row>
    <row r="10" spans="3:14" x14ac:dyDescent="0.25">
      <c r="C10" t="s">
        <v>55</v>
      </c>
      <c r="H10">
        <v>250</v>
      </c>
    </row>
    <row r="11" spans="3:14" x14ac:dyDescent="0.25">
      <c r="C11" t="s">
        <v>25</v>
      </c>
      <c r="H11">
        <v>375</v>
      </c>
    </row>
    <row r="12" spans="3:14" x14ac:dyDescent="0.25">
      <c r="C12" t="s">
        <v>105</v>
      </c>
      <c r="H12">
        <v>40</v>
      </c>
    </row>
    <row r="13" spans="3:14" x14ac:dyDescent="0.25">
      <c r="C13" t="s">
        <v>124</v>
      </c>
      <c r="H13">
        <v>120</v>
      </c>
    </row>
    <row r="14" spans="3:14" x14ac:dyDescent="0.25">
      <c r="C14" t="s">
        <v>125</v>
      </c>
      <c r="H14">
        <v>40</v>
      </c>
    </row>
    <row r="15" spans="3:14" x14ac:dyDescent="0.25">
      <c r="C15" t="s">
        <v>64</v>
      </c>
      <c r="H15">
        <v>50</v>
      </c>
    </row>
    <row r="16" spans="3:14" x14ac:dyDescent="0.25">
      <c r="C16" t="s">
        <v>27</v>
      </c>
      <c r="H16">
        <v>300</v>
      </c>
    </row>
    <row r="17" spans="3:8" x14ac:dyDescent="0.25">
      <c r="C17" t="s">
        <v>126</v>
      </c>
      <c r="H17">
        <v>700</v>
      </c>
    </row>
    <row r="18" spans="3:8" x14ac:dyDescent="0.25">
      <c r="C18" t="s">
        <v>63</v>
      </c>
      <c r="H18">
        <v>50</v>
      </c>
    </row>
    <row r="19" spans="3:8" ht="15.75" thickBot="1" x14ac:dyDescent="0.3">
      <c r="C19" t="s">
        <v>127</v>
      </c>
      <c r="H19">
        <v>120</v>
      </c>
    </row>
    <row r="20" spans="3:8" ht="15.75" thickBot="1" x14ac:dyDescent="0.3">
      <c r="C20" t="s">
        <v>33</v>
      </c>
      <c r="H20" s="5">
        <f>SUM(H6:H19)</f>
        <v>3895</v>
      </c>
    </row>
    <row r="22" spans="3:8" ht="21" x14ac:dyDescent="0.35">
      <c r="C22" s="6" t="s">
        <v>14</v>
      </c>
    </row>
    <row r="24" spans="3:8" ht="15.75" thickBot="1" x14ac:dyDescent="0.3">
      <c r="C24" t="s">
        <v>39</v>
      </c>
    </row>
    <row r="25" spans="3:8" ht="15.75" thickBot="1" x14ac:dyDescent="0.3">
      <c r="H25" s="5">
        <f>SUM(H24:H24)</f>
        <v>0</v>
      </c>
    </row>
    <row r="27" spans="3:8" ht="15.75" thickBot="1" x14ac:dyDescent="0.3"/>
    <row r="28" spans="3:8" ht="19.5" thickBot="1" x14ac:dyDescent="0.35">
      <c r="C28" s="1" t="s">
        <v>40</v>
      </c>
      <c r="H28" s="5">
        <f>H20-H25</f>
        <v>3895</v>
      </c>
    </row>
    <row r="29" spans="3:8" ht="15.75" thickBot="1" x14ac:dyDescent="0.3"/>
    <row r="30" spans="3:8" ht="19.5" thickBot="1" x14ac:dyDescent="0.35">
      <c r="C30" s="1" t="s">
        <v>88</v>
      </c>
      <c r="H30" s="5">
        <v>3500</v>
      </c>
    </row>
    <row r="31" spans="3:8" ht="18.75" x14ac:dyDescent="0.3">
      <c r="C31" s="1"/>
      <c r="H31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topLeftCell="A3" zoomScale="130" zoomScaleNormal="130" workbookViewId="0">
      <selection activeCell="G4" sqref="G4"/>
    </sheetView>
  </sheetViews>
  <sheetFormatPr defaultRowHeight="15" x14ac:dyDescent="0.25"/>
  <cols>
    <col min="1" max="1" width="14.7109375" style="45" customWidth="1"/>
    <col min="2" max="2" width="30.85546875" style="45" customWidth="1"/>
    <col min="3" max="5" width="12.5703125" style="4" customWidth="1"/>
    <col min="7" max="7" width="12.28515625" customWidth="1"/>
  </cols>
  <sheetData>
    <row r="1" spans="1:7" x14ac:dyDescent="0.25">
      <c r="A1" s="43" t="s">
        <v>66</v>
      </c>
      <c r="B1" s="44"/>
    </row>
    <row r="2" spans="1:7" x14ac:dyDescent="0.25">
      <c r="A2" s="43"/>
      <c r="B2" s="44"/>
    </row>
    <row r="3" spans="1:7" x14ac:dyDescent="0.25">
      <c r="C3" s="46" t="s">
        <v>62</v>
      </c>
      <c r="D3" s="46" t="s">
        <v>67</v>
      </c>
      <c r="E3" s="46" t="s">
        <v>83</v>
      </c>
      <c r="F3" s="2" t="s">
        <v>33</v>
      </c>
      <c r="G3" s="46" t="s">
        <v>68</v>
      </c>
    </row>
    <row r="4" spans="1:7" x14ac:dyDescent="0.25">
      <c r="G4">
        <f>'Full Reconciliation'!B27</f>
        <v>2081.08</v>
      </c>
    </row>
    <row r="5" spans="1:7" x14ac:dyDescent="0.25">
      <c r="A5" s="45" t="s">
        <v>108</v>
      </c>
      <c r="B5" s="45" t="s">
        <v>139</v>
      </c>
      <c r="E5" s="4">
        <v>2500</v>
      </c>
    </row>
    <row r="6" spans="1:7" x14ac:dyDescent="0.25">
      <c r="A6" s="45" t="s">
        <v>140</v>
      </c>
      <c r="B6" s="45" t="s">
        <v>67</v>
      </c>
      <c r="D6" s="4">
        <v>7.0000000000000007E-2</v>
      </c>
      <c r="F6" s="4">
        <f t="shared" ref="F6:F17" si="0">C6+D6+E6</f>
        <v>7.0000000000000007E-2</v>
      </c>
    </row>
    <row r="7" spans="1:7" x14ac:dyDescent="0.25">
      <c r="A7" s="45" t="s">
        <v>137</v>
      </c>
      <c r="B7" s="45" t="s">
        <v>67</v>
      </c>
      <c r="C7" s="47"/>
      <c r="D7" s="48">
        <v>0.11</v>
      </c>
      <c r="E7" s="48"/>
      <c r="F7" s="4">
        <f t="shared" si="0"/>
        <v>0.11</v>
      </c>
    </row>
    <row r="8" spans="1:7" x14ac:dyDescent="0.25">
      <c r="A8" s="45" t="s">
        <v>159</v>
      </c>
      <c r="B8" s="45" t="s">
        <v>138</v>
      </c>
      <c r="C8" s="47"/>
      <c r="D8" s="48"/>
      <c r="E8" s="48">
        <v>581</v>
      </c>
      <c r="F8" s="4">
        <f t="shared" si="0"/>
        <v>581</v>
      </c>
    </row>
    <row r="9" spans="1:7" x14ac:dyDescent="0.25">
      <c r="A9" s="45" t="s">
        <v>153</v>
      </c>
      <c r="B9" s="45" t="s">
        <v>138</v>
      </c>
      <c r="C9" s="47"/>
      <c r="D9" s="48"/>
      <c r="E9" s="48">
        <v>500</v>
      </c>
      <c r="F9" s="4">
        <f t="shared" si="0"/>
        <v>500</v>
      </c>
    </row>
    <row r="10" spans="1:7" x14ac:dyDescent="0.25">
      <c r="A10" s="45" t="s">
        <v>154</v>
      </c>
      <c r="B10" s="45" t="s">
        <v>138</v>
      </c>
      <c r="C10" s="47"/>
      <c r="D10" s="48"/>
      <c r="E10" s="48">
        <v>500</v>
      </c>
      <c r="F10" s="4">
        <f t="shared" si="0"/>
        <v>500</v>
      </c>
    </row>
    <row r="11" spans="1:7" x14ac:dyDescent="0.25">
      <c r="A11" s="45" t="s">
        <v>170</v>
      </c>
      <c r="B11" s="45" t="s">
        <v>138</v>
      </c>
      <c r="C11" s="47"/>
      <c r="D11" s="48"/>
      <c r="E11" s="48">
        <v>500</v>
      </c>
      <c r="F11" s="4">
        <f t="shared" si="0"/>
        <v>500</v>
      </c>
    </row>
    <row r="12" spans="1:7" x14ac:dyDescent="0.25">
      <c r="A12" s="45" t="s">
        <v>202</v>
      </c>
      <c r="B12" s="45" t="s">
        <v>67</v>
      </c>
      <c r="C12" s="47"/>
      <c r="D12" s="48">
        <v>0.06</v>
      </c>
      <c r="E12" s="48"/>
      <c r="F12" s="4">
        <f t="shared" si="0"/>
        <v>0.06</v>
      </c>
    </row>
    <row r="13" spans="1:7" x14ac:dyDescent="0.25">
      <c r="A13" s="45" t="s">
        <v>198</v>
      </c>
      <c r="B13" s="45" t="s">
        <v>138</v>
      </c>
      <c r="C13" s="47"/>
      <c r="D13" s="48"/>
      <c r="E13" s="48">
        <v>200</v>
      </c>
      <c r="F13" s="4">
        <f t="shared" si="0"/>
        <v>200</v>
      </c>
    </row>
    <row r="14" spans="1:7" x14ac:dyDescent="0.25">
      <c r="A14" s="45" t="s">
        <v>199</v>
      </c>
      <c r="B14" s="45" t="s">
        <v>67</v>
      </c>
      <c r="C14" s="47"/>
      <c r="D14" s="48">
        <v>0.06</v>
      </c>
      <c r="E14" s="48"/>
      <c r="F14" s="4">
        <f t="shared" si="0"/>
        <v>0.06</v>
      </c>
    </row>
    <row r="15" spans="1:7" x14ac:dyDescent="0.25">
      <c r="C15" s="47"/>
      <c r="D15" s="48"/>
      <c r="E15" s="48"/>
      <c r="F15" s="4"/>
    </row>
    <row r="16" spans="1:7" x14ac:dyDescent="0.25">
      <c r="C16" s="47"/>
      <c r="D16" s="48"/>
      <c r="E16" s="48"/>
      <c r="F16" s="4"/>
    </row>
    <row r="17" spans="2:7" x14ac:dyDescent="0.25">
      <c r="C17" s="47"/>
      <c r="D17" s="48"/>
      <c r="E17" s="48"/>
      <c r="F17" s="4"/>
    </row>
    <row r="18" spans="2:7" x14ac:dyDescent="0.25">
      <c r="C18" s="47"/>
      <c r="D18" s="48"/>
      <c r="E18" s="48"/>
      <c r="F18" s="4"/>
    </row>
    <row r="19" spans="2:7" x14ac:dyDescent="0.25">
      <c r="C19" s="47"/>
      <c r="D19" s="48"/>
      <c r="E19" s="48"/>
      <c r="F19" s="4"/>
    </row>
    <row r="20" spans="2:7" x14ac:dyDescent="0.25">
      <c r="B20" s="45" t="s">
        <v>33</v>
      </c>
      <c r="C20" s="23">
        <f>SUM(C6:C7)</f>
        <v>0</v>
      </c>
      <c r="D20" s="23">
        <f>SUM(D6:D19)</f>
        <v>0.3</v>
      </c>
      <c r="E20" s="23">
        <f>SUM(E5:E19)</f>
        <v>4781</v>
      </c>
      <c r="F20" s="23">
        <f>SUM(F6:F19)</f>
        <v>2281.2999999999997</v>
      </c>
      <c r="G20" s="23">
        <f>G4+E5-E8+D20-E9-E10</f>
        <v>3000.38</v>
      </c>
    </row>
    <row r="21" spans="2:7" x14ac:dyDescent="0.25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Laptop</cp:lastModifiedBy>
  <cp:revision/>
  <cp:lastPrinted>2022-03-24T13:25:00Z</cp:lastPrinted>
  <dcterms:created xsi:type="dcterms:W3CDTF">2011-06-26T08:01:14Z</dcterms:created>
  <dcterms:modified xsi:type="dcterms:W3CDTF">2022-04-19T10:36:58Z</dcterms:modified>
  <cp:category/>
  <cp:contentStatus/>
</cp:coreProperties>
</file>