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ropbox\LPC\Finance\Monthly Finance Spread Sheets\2022\"/>
    </mc:Choice>
  </mc:AlternateContent>
  <xr:revisionPtr revIDLastSave="0" documentId="13_ncr:1_{5B18854E-B539-424B-83D8-7BA3566C188E}" xr6:coauthVersionLast="47" xr6:coauthVersionMax="47" xr10:uidLastSave="{00000000-0000-0000-0000-000000000000}"/>
  <bookViews>
    <workbookView xWindow="-120" yWindow="-120" windowWidth="20730" windowHeight="11160" tabRatio="459" activeTab="1" xr2:uid="{00000000-000D-0000-FFFF-FFFF00000000}"/>
  </bookViews>
  <sheets>
    <sheet name="Full Reconciliation" sheetId="9" r:id="rId1"/>
    <sheet name="Budget Comparison" sheetId="3" r:id="rId2"/>
    <sheet name="Cash book" sheetId="15" r:id="rId3"/>
    <sheet name="Budget" sheetId="13" r:id="rId4"/>
    <sheet name="Savings Account" sheetId="16" r:id="rId5"/>
  </sheets>
  <definedNames>
    <definedName name="_xlnm.Print_Area" localSheetId="1">'Budget Comparison'!$A$1:$J$35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3" l="1"/>
  <c r="R88" i="15"/>
  <c r="B27" i="3"/>
  <c r="L42" i="15" l="1"/>
  <c r="L43" i="15"/>
  <c r="L44" i="15"/>
  <c r="L45" i="15"/>
  <c r="L46" i="15"/>
  <c r="L47" i="15"/>
  <c r="L15" i="15"/>
  <c r="L16" i="15"/>
  <c r="Z16" i="15"/>
  <c r="Z15" i="15"/>
  <c r="Z17" i="15"/>
  <c r="Z18" i="15"/>
  <c r="Z19" i="15"/>
  <c r="Z10" i="15"/>
  <c r="Z11" i="15"/>
  <c r="Z12" i="15"/>
  <c r="Z13" i="15"/>
  <c r="Z14" i="15"/>
  <c r="C11" i="9"/>
  <c r="H27" i="3" l="1"/>
  <c r="D27" i="3" s="1"/>
  <c r="H23" i="13"/>
  <c r="H26" i="3"/>
  <c r="H23" i="3"/>
  <c r="H22" i="3"/>
  <c r="L9" i="15"/>
  <c r="L8" i="15"/>
  <c r="L7" i="15"/>
  <c r="L6" i="15"/>
  <c r="F27" i="3" l="1"/>
  <c r="B29" i="9"/>
  <c r="B24" i="9" s="1"/>
  <c r="F13" i="16"/>
  <c r="L54" i="15"/>
  <c r="L53" i="15"/>
  <c r="L52" i="15"/>
  <c r="L51" i="15"/>
  <c r="L50" i="15"/>
  <c r="L49" i="15"/>
  <c r="L48" i="15"/>
  <c r="L41" i="15"/>
  <c r="L40" i="15"/>
  <c r="L39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F86" i="15" l="1"/>
  <c r="X88" i="15" l="1"/>
  <c r="S88" i="15"/>
  <c r="O88" i="15"/>
  <c r="E20" i="16"/>
  <c r="L18" i="15"/>
  <c r="L19" i="15"/>
  <c r="L21" i="15"/>
  <c r="H25" i="3"/>
  <c r="D25" i="3" s="1"/>
  <c r="D23" i="3"/>
  <c r="Z7" i="15"/>
  <c r="Z8" i="15"/>
  <c r="Z9" i="15"/>
  <c r="Z6" i="15"/>
  <c r="AD6" i="15" s="1"/>
  <c r="L10" i="15"/>
  <c r="L11" i="15"/>
  <c r="L12" i="15"/>
  <c r="L13" i="15"/>
  <c r="L14" i="15"/>
  <c r="AD7" i="15" l="1"/>
  <c r="AD8" i="15" s="1"/>
  <c r="AD9" i="15" s="1"/>
  <c r="AD10" i="15" s="1"/>
  <c r="AD11" i="15" s="1"/>
  <c r="AD12" i="15" s="1"/>
  <c r="AD13" i="15" s="1"/>
  <c r="AD14" i="15" s="1"/>
  <c r="AD15" i="15" s="1"/>
  <c r="AD16" i="15" s="1"/>
  <c r="AD17" i="15" s="1"/>
  <c r="AD18" i="15" s="1"/>
  <c r="AD19" i="15" s="1"/>
  <c r="AA86" i="15"/>
  <c r="H86" i="15" l="1"/>
  <c r="AB86" i="15"/>
  <c r="AC86" i="15"/>
  <c r="I86" i="15"/>
  <c r="F14" i="16" l="1"/>
  <c r="F12" i="16" l="1"/>
  <c r="F11" i="16" l="1"/>
  <c r="F10" i="16" l="1"/>
  <c r="F9" i="16" l="1"/>
  <c r="F8" i="16" l="1"/>
  <c r="F7" i="16"/>
  <c r="F6" i="16" l="1"/>
  <c r="H18" i="3" l="1"/>
  <c r="D26" i="3"/>
  <c r="H24" i="3"/>
  <c r="H21" i="3"/>
  <c r="H20" i="3"/>
  <c r="H19" i="3"/>
  <c r="H17" i="3"/>
  <c r="H16" i="3"/>
  <c r="H15" i="3"/>
  <c r="H7" i="3"/>
  <c r="H28" i="3" l="1"/>
  <c r="N86" i="15" l="1"/>
  <c r="O86" i="15"/>
  <c r="P86" i="15"/>
  <c r="Q86" i="15"/>
  <c r="R86" i="15"/>
  <c r="S86" i="15"/>
  <c r="T86" i="15"/>
  <c r="U86" i="15"/>
  <c r="V86" i="15"/>
  <c r="W86" i="15"/>
  <c r="B26" i="3" s="1"/>
  <c r="F26" i="3" s="1"/>
  <c r="X86" i="15"/>
  <c r="Y86" i="15"/>
  <c r="M86" i="15"/>
  <c r="J86" i="15"/>
  <c r="K86" i="15"/>
  <c r="G86" i="15"/>
  <c r="B21" i="9"/>
  <c r="E86" i="15"/>
  <c r="B20" i="9" l="1"/>
  <c r="C22" i="9" l="1"/>
  <c r="C25" i="9" s="1"/>
  <c r="C9" i="9"/>
  <c r="C14" i="9" s="1"/>
  <c r="B8" i="3" l="1"/>
  <c r="B32" i="3"/>
  <c r="B16" i="3"/>
  <c r="B21" i="3" l="1"/>
  <c r="B25" i="3"/>
  <c r="F25" i="3" s="1"/>
  <c r="L17" i="15" l="1"/>
  <c r="W90" i="15" l="1"/>
  <c r="X90" i="15"/>
  <c r="U88" i="15"/>
  <c r="P88" i="15"/>
  <c r="P90" i="15" s="1"/>
  <c r="V88" i="15"/>
  <c r="V90" i="15" s="1"/>
  <c r="Q88" i="15"/>
  <c r="Q90" i="15" s="1"/>
  <c r="B30" i="9" l="1"/>
  <c r="C31" i="9" s="1"/>
  <c r="C33" i="9" s="1"/>
  <c r="R90" i="15"/>
  <c r="S90" i="15"/>
  <c r="B19" i="3"/>
  <c r="U90" i="15"/>
  <c r="L86" i="15" l="1"/>
  <c r="Z86" i="15"/>
  <c r="T88" i="15"/>
  <c r="T90" i="15" s="1"/>
  <c r="D22" i="3"/>
  <c r="B22" i="3"/>
  <c r="D20" i="16"/>
  <c r="G20" i="16" s="1"/>
  <c r="F20" i="16"/>
  <c r="C20" i="16"/>
  <c r="H28" i="13"/>
  <c r="H31" i="13" l="1"/>
  <c r="F22" i="3"/>
  <c r="J88" i="15" l="1"/>
  <c r="Y88" i="15"/>
  <c r="O90" i="15"/>
  <c r="N88" i="15"/>
  <c r="N90" i="15" s="1"/>
  <c r="M88" i="15"/>
  <c r="G88" i="15"/>
  <c r="B18" i="3"/>
  <c r="D19" i="3" l="1"/>
  <c r="F19" i="3" s="1"/>
  <c r="Y90" i="15"/>
  <c r="J90" i="15"/>
  <c r="B20" i="3" l="1"/>
  <c r="B9" i="3"/>
  <c r="B23" i="3"/>
  <c r="B24" i="3"/>
  <c r="B17" i="3"/>
  <c r="D20" i="3" l="1"/>
  <c r="D16" i="3"/>
  <c r="D21" i="3"/>
  <c r="D24" i="3"/>
  <c r="D17" i="3"/>
  <c r="D18" i="3"/>
  <c r="H12" i="3" l="1"/>
  <c r="H30" i="3" s="1"/>
  <c r="H34" i="3" s="1"/>
  <c r="F16" i="3"/>
  <c r="F23" i="3"/>
  <c r="F24" i="3"/>
  <c r="F17" i="3"/>
  <c r="F18" i="3"/>
  <c r="F21" i="3"/>
  <c r="D12" i="3" l="1"/>
  <c r="D30" i="3" s="1"/>
  <c r="F20" i="3"/>
  <c r="E94" i="15" l="1"/>
  <c r="B15" i="3"/>
  <c r="M90" i="15"/>
  <c r="D15" i="3"/>
  <c r="F28" i="3" l="1"/>
  <c r="F15" i="3"/>
  <c r="B37" i="3"/>
  <c r="B7" i="3"/>
  <c r="B12" i="3" s="1"/>
  <c r="B30" i="3" s="1"/>
  <c r="G90" i="15"/>
  <c r="B34" i="3" l="1"/>
  <c r="F30" i="3"/>
  <c r="E93" i="15"/>
  <c r="F12" i="3"/>
</calcChain>
</file>

<file path=xl/sharedStrings.xml><?xml version="1.0" encoding="utf-8"?>
<sst xmlns="http://schemas.openxmlformats.org/spreadsheetml/2006/main" count="203" uniqueCount="143">
  <si>
    <t>£</t>
  </si>
  <si>
    <t xml:space="preserve">Current Account  </t>
  </si>
  <si>
    <t>Plus outstanding receipts</t>
  </si>
  <si>
    <r>
      <rPr>
        <u/>
        <sz val="12"/>
        <rFont val="Calibri"/>
        <family val="2"/>
        <scheme val="minor"/>
      </rPr>
      <t>Less</t>
    </r>
    <r>
      <rPr>
        <sz val="12"/>
        <rFont val="Calibri"/>
        <family val="2"/>
        <scheme val="minor"/>
      </rPr>
      <t xml:space="preserve"> unpresented cheques / payments </t>
    </r>
  </si>
  <si>
    <t>Bank Control Accounts</t>
  </si>
  <si>
    <r>
      <rPr>
        <u/>
        <sz val="12"/>
        <color theme="1"/>
        <rFont val="Calibri"/>
        <family val="2"/>
        <scheme val="minor"/>
      </rPr>
      <t>Plus</t>
    </r>
    <r>
      <rPr>
        <sz val="12"/>
        <color theme="1"/>
        <rFont val="Calibri"/>
        <family val="2"/>
        <scheme val="minor"/>
      </rPr>
      <t xml:space="preserve"> Receipts </t>
    </r>
  </si>
  <si>
    <t xml:space="preserve">                      Closing Balance per Cash Book </t>
  </si>
  <si>
    <t xml:space="preserve">Income and Expenditure account </t>
  </si>
  <si>
    <t>Actual</t>
  </si>
  <si>
    <t>Vs YTD</t>
  </si>
  <si>
    <t>Annual</t>
  </si>
  <si>
    <t xml:space="preserve"> </t>
  </si>
  <si>
    <t>Budget</t>
  </si>
  <si>
    <t>(Pro Rata)</t>
  </si>
  <si>
    <t>Income</t>
  </si>
  <si>
    <t>Precept</t>
  </si>
  <si>
    <t>Other Receipts ( Including VAT)</t>
  </si>
  <si>
    <t>Grant</t>
  </si>
  <si>
    <t>Total Income</t>
  </si>
  <si>
    <t>Expenditure</t>
  </si>
  <si>
    <t>Clerks Salary  (including PAYE)</t>
  </si>
  <si>
    <t>Clerks Expenses</t>
  </si>
  <si>
    <t>Training</t>
  </si>
  <si>
    <t>Legal and Professional fees</t>
  </si>
  <si>
    <t xml:space="preserve">Maintenance Costs </t>
  </si>
  <si>
    <t>Insurance</t>
  </si>
  <si>
    <t>Subscriptions</t>
  </si>
  <si>
    <t>Section 137</t>
  </si>
  <si>
    <t>Net Income Less Expenses</t>
  </si>
  <si>
    <t>Opening Bank Balance</t>
  </si>
  <si>
    <t>Closing Bank Balance</t>
  </si>
  <si>
    <t>Check Digit</t>
  </si>
  <si>
    <t>Receipts</t>
  </si>
  <si>
    <t>Total</t>
  </si>
  <si>
    <t>Residual</t>
  </si>
  <si>
    <t>Details</t>
  </si>
  <si>
    <t>Subs</t>
  </si>
  <si>
    <t>Clerks Salary</t>
  </si>
  <si>
    <t>Legal and professional fees</t>
  </si>
  <si>
    <t>VAT</t>
  </si>
  <si>
    <t>Net Budget to maintain bank balance</t>
  </si>
  <si>
    <t>CASH BOOK</t>
  </si>
  <si>
    <t>Date</t>
  </si>
  <si>
    <t>Ref</t>
  </si>
  <si>
    <t>Receipt</t>
  </si>
  <si>
    <t>Payment</t>
  </si>
  <si>
    <t>Payments</t>
  </si>
  <si>
    <t>Grants/donations</t>
  </si>
  <si>
    <t>Clerk's salary</t>
  </si>
  <si>
    <t>Admin</t>
  </si>
  <si>
    <t>S137</t>
  </si>
  <si>
    <t>Maint</t>
  </si>
  <si>
    <t>Leg/Prof</t>
  </si>
  <si>
    <t>HMRC</t>
  </si>
  <si>
    <t>Payment Type</t>
  </si>
  <si>
    <t>Maintenance</t>
  </si>
  <si>
    <t>Budget for 2019/20</t>
  </si>
  <si>
    <t>VAT repay</t>
  </si>
  <si>
    <t>Clerk's exp</t>
  </si>
  <si>
    <t>Payment Check</t>
  </si>
  <si>
    <t>Receipt Check</t>
  </si>
  <si>
    <t>Vat Paid</t>
  </si>
  <si>
    <t>Projects</t>
  </si>
  <si>
    <t>Grants / donations</t>
  </si>
  <si>
    <t>Audit fees</t>
  </si>
  <si>
    <t>Capital expenditure</t>
  </si>
  <si>
    <t>General Savings Account</t>
  </si>
  <si>
    <t>Interest</t>
  </si>
  <si>
    <t>A/C Balance</t>
  </si>
  <si>
    <t xml:space="preserve">                                                                         Closing Balance </t>
  </si>
  <si>
    <r>
      <rPr>
        <b/>
        <sz val="12"/>
        <color theme="1"/>
        <rFont val="Calibri"/>
        <family val="2"/>
        <scheme val="minor"/>
      </rPr>
      <t>Savings Account</t>
    </r>
    <r>
      <rPr>
        <sz val="12"/>
        <color theme="1"/>
        <rFont val="Calibri"/>
        <family val="2"/>
        <scheme val="minor"/>
      </rPr>
      <t xml:space="preserve"> </t>
    </r>
  </si>
  <si>
    <t>Cash Book</t>
  </si>
  <si>
    <t>Plus interest</t>
  </si>
  <si>
    <t xml:space="preserve">                    Closing Balance - Savings Funds </t>
  </si>
  <si>
    <t xml:space="preserve">                                                          Closing Balance </t>
  </si>
  <si>
    <t>Administration</t>
  </si>
  <si>
    <t>Outdoor spaces</t>
  </si>
  <si>
    <t>Out Spac</t>
  </si>
  <si>
    <t>Accounts</t>
  </si>
  <si>
    <t xml:space="preserve">Current </t>
  </si>
  <si>
    <t>Savings</t>
  </si>
  <si>
    <t>b/forward</t>
  </si>
  <si>
    <t>Transfers</t>
  </si>
  <si>
    <t>N/A</t>
  </si>
  <si>
    <t>Account  Transfers</t>
  </si>
  <si>
    <t>Donations</t>
  </si>
  <si>
    <t>Cap Exp</t>
  </si>
  <si>
    <t>Direct credit</t>
  </si>
  <si>
    <t>Other</t>
  </si>
  <si>
    <t>U/R VAT</t>
  </si>
  <si>
    <t>Less Payments</t>
  </si>
  <si>
    <t>Londesborough with Easthorpe Parish Council</t>
  </si>
  <si>
    <t xml:space="preserve">SLCC subscription </t>
  </si>
  <si>
    <t>Savings Account</t>
  </si>
  <si>
    <t>Catherine Simpson</t>
  </si>
  <si>
    <t>Budget 2022/23</t>
  </si>
  <si>
    <t>ERNLLCA subscription</t>
  </si>
  <si>
    <t>Information Commissioner</t>
  </si>
  <si>
    <t>Street lighting</t>
  </si>
  <si>
    <t>Payroll services</t>
  </si>
  <si>
    <t>Less transfers to savings account</t>
  </si>
  <si>
    <t>Plus transfers from savings account</t>
  </si>
  <si>
    <t>Plus transfers from current account</t>
  </si>
  <si>
    <t>Less transfers to current account</t>
  </si>
  <si>
    <t>Opening Balance 1st April 2022</t>
  </si>
  <si>
    <t>13th April</t>
  </si>
  <si>
    <t>Autela</t>
  </si>
  <si>
    <t>Online</t>
  </si>
  <si>
    <t>P22/23-1</t>
  </si>
  <si>
    <t>14th April</t>
  </si>
  <si>
    <t>R22/23-1</t>
  </si>
  <si>
    <t>28th April</t>
  </si>
  <si>
    <t>P22/23-2</t>
  </si>
  <si>
    <t>P22/23-3</t>
  </si>
  <si>
    <t>Suggested precept for 2022/23</t>
  </si>
  <si>
    <t>3rd May</t>
  </si>
  <si>
    <t>ERYC</t>
  </si>
  <si>
    <t>R22/23-2</t>
  </si>
  <si>
    <t>18th May</t>
  </si>
  <si>
    <t>R22/23-3</t>
  </si>
  <si>
    <t>19th May</t>
  </si>
  <si>
    <t>Sandra Morrison</t>
  </si>
  <si>
    <t>P22/23-4</t>
  </si>
  <si>
    <t>26th May</t>
  </si>
  <si>
    <t>P22/23-5</t>
  </si>
  <si>
    <t>27th May</t>
  </si>
  <si>
    <t>Swirlz</t>
  </si>
  <si>
    <t>P22/23-6</t>
  </si>
  <si>
    <t>Full Bank Reconciliation  - 30th June 2022</t>
  </si>
  <si>
    <t>Balance per Bank Statement 30th June 2022</t>
  </si>
  <si>
    <t>3 months to 30th June 2022</t>
  </si>
  <si>
    <t>3 months</t>
  </si>
  <si>
    <t>16th June</t>
  </si>
  <si>
    <t>Hessle Swing Band</t>
  </si>
  <si>
    <t>Anthony Wells</t>
  </si>
  <si>
    <t>23rd June</t>
  </si>
  <si>
    <t>1st June</t>
  </si>
  <si>
    <t>Jayne Fisher</t>
  </si>
  <si>
    <t>Barclays</t>
  </si>
  <si>
    <t>P22/23-7</t>
  </si>
  <si>
    <t>P22/23-8</t>
  </si>
  <si>
    <t>P22/23-9</t>
  </si>
  <si>
    <t>P22/23-10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</si>
</sst>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\(#,##0\)"/>
    <numFmt numFmtId="165" formatCode="#,##0.00;[Red]\(#,##0.00\)"/>
    <numFmt numFmtId="166" formatCode="&quot;£&quot;#,##0.00"/>
    <numFmt numFmtId="167" formatCode="&quot;£&quot;#,##0"/>
    <numFmt numFmtId="168" formatCode="0.00_ ;[Red]\-0.0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/>
    <xf numFmtId="0" fontId="0" fillId="0" borderId="4" xfId="0" applyBorder="1"/>
    <xf numFmtId="0" fontId="3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Border="1"/>
    <xf numFmtId="2" fontId="0" fillId="0" borderId="0" xfId="0" applyNumberFormat="1" applyBorder="1"/>
    <xf numFmtId="0" fontId="0" fillId="0" borderId="1" xfId="0" applyBorder="1"/>
    <xf numFmtId="164" fontId="0" fillId="0" borderId="0" xfId="0" applyNumberFormat="1"/>
    <xf numFmtId="0" fontId="4" fillId="0" borderId="0" xfId="0" applyFont="1"/>
    <xf numFmtId="164" fontId="0" fillId="0" borderId="3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0" fillId="0" borderId="0" xfId="0" applyNumberFormat="1" applyBorder="1"/>
    <xf numFmtId="164" fontId="0" fillId="0" borderId="2" xfId="0" applyNumberFormat="1" applyBorder="1"/>
    <xf numFmtId="0" fontId="1" fillId="0" borderId="0" xfId="0" applyFont="1" applyBorder="1" applyAlignment="1">
      <alignment horizontal="center"/>
    </xf>
    <xf numFmtId="0" fontId="5" fillId="0" borderId="0" xfId="0" applyFont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167" fontId="0" fillId="0" borderId="6" xfId="0" applyNumberFormat="1" applyBorder="1" applyAlignment="1">
      <alignment horizontal="right"/>
    </xf>
    <xf numFmtId="165" fontId="1" fillId="0" borderId="2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0" fillId="0" borderId="0" xfId="0" applyNumberFormat="1" applyBorder="1"/>
    <xf numFmtId="166" fontId="1" fillId="0" borderId="0" xfId="0" applyNumberFormat="1" applyFont="1" applyBorder="1"/>
    <xf numFmtId="0" fontId="8" fillId="0" borderId="0" xfId="0" applyFont="1" applyBorder="1"/>
    <xf numFmtId="0" fontId="0" fillId="0" borderId="8" xfId="0" applyBorder="1"/>
    <xf numFmtId="0" fontId="0" fillId="0" borderId="10" xfId="0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10" xfId="0" applyNumberFormat="1" applyBorder="1"/>
    <xf numFmtId="165" fontId="0" fillId="0" borderId="0" xfId="0" applyNumberFormat="1"/>
    <xf numFmtId="168" fontId="0" fillId="0" borderId="7" xfId="0" applyNumberFormat="1" applyBorder="1"/>
    <xf numFmtId="49" fontId="4" fillId="0" borderId="0" xfId="0" applyNumberFormat="1" applyFont="1"/>
    <xf numFmtId="49" fontId="14" fillId="0" borderId="0" xfId="0" applyNumberFormat="1" applyFont="1"/>
    <xf numFmtId="49" fontId="0" fillId="0" borderId="0" xfId="0" applyNumberFormat="1"/>
    <xf numFmtId="2" fontId="1" fillId="0" borderId="0" xfId="0" applyNumberFormat="1" applyFont="1" applyAlignment="1">
      <alignment horizontal="center"/>
    </xf>
    <xf numFmtId="2" fontId="15" fillId="0" borderId="0" xfId="0" applyNumberFormat="1" applyFont="1"/>
    <xf numFmtId="2" fontId="16" fillId="0" borderId="0" xfId="0" applyNumberFormat="1" applyFont="1"/>
    <xf numFmtId="166" fontId="1" fillId="0" borderId="2" xfId="0" applyNumberFormat="1" applyFont="1" applyBorder="1"/>
    <xf numFmtId="166" fontId="1" fillId="0" borderId="0" xfId="0" applyNumberFormat="1" applyFont="1"/>
    <xf numFmtId="166" fontId="13" fillId="0" borderId="0" xfId="0" applyNumberFormat="1" applyFont="1"/>
    <xf numFmtId="166" fontId="13" fillId="0" borderId="1" xfId="0" applyNumberFormat="1" applyFont="1" applyBorder="1"/>
    <xf numFmtId="0" fontId="1" fillId="2" borderId="5" xfId="0" applyFont="1" applyFill="1" applyBorder="1"/>
    <xf numFmtId="0" fontId="0" fillId="0" borderId="11" xfId="0" applyBorder="1"/>
    <xf numFmtId="0" fontId="0" fillId="0" borderId="13" xfId="0" applyBorder="1"/>
    <xf numFmtId="2" fontId="1" fillId="3" borderId="0" xfId="0" applyNumberFormat="1" applyFont="1" applyFill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10" xfId="0" applyFill="1" applyBorder="1"/>
    <xf numFmtId="168" fontId="0" fillId="3" borderId="12" xfId="0" applyNumberFormat="1" applyFill="1" applyBorder="1"/>
    <xf numFmtId="2" fontId="1" fillId="2" borderId="9" xfId="0" applyNumberFormat="1" applyFont="1" applyFill="1" applyBorder="1"/>
    <xf numFmtId="0" fontId="0" fillId="3" borderId="0" xfId="0" applyFill="1"/>
    <xf numFmtId="0" fontId="17" fillId="0" borderId="0" xfId="0" applyFont="1"/>
    <xf numFmtId="0" fontId="18" fillId="0" borderId="0" xfId="0" applyFont="1"/>
    <xf numFmtId="168" fontId="16" fillId="0" borderId="2" xfId="0" applyNumberFormat="1" applyFont="1" applyBorder="1"/>
    <xf numFmtId="168" fontId="1" fillId="3" borderId="12" xfId="0" applyNumberFormat="1" applyFont="1" applyFill="1" applyBorder="1"/>
    <xf numFmtId="0" fontId="0" fillId="0" borderId="6" xfId="0" applyBorder="1"/>
    <xf numFmtId="0" fontId="19" fillId="0" borderId="0" xfId="0" applyFont="1"/>
    <xf numFmtId="2" fontId="0" fillId="0" borderId="14" xfId="0" applyNumberFormat="1" applyBorder="1"/>
    <xf numFmtId="2" fontId="0" fillId="0" borderId="6" xfId="0" applyNumberFormat="1" applyBorder="1"/>
    <xf numFmtId="2" fontId="0" fillId="0" borderId="15" xfId="0" applyNumberFormat="1" applyBorder="1"/>
    <xf numFmtId="168" fontId="1" fillId="3" borderId="0" xfId="0" applyNumberFormat="1" applyFont="1" applyFill="1" applyBorder="1"/>
    <xf numFmtId="2" fontId="1" fillId="0" borderId="8" xfId="0" applyNumberFormat="1" applyFont="1" applyFill="1" applyBorder="1"/>
    <xf numFmtId="2" fontId="1" fillId="0" borderId="10" xfId="0" applyNumberFormat="1" applyFont="1" applyFill="1" applyBorder="1"/>
    <xf numFmtId="2" fontId="0" fillId="0" borderId="8" xfId="0" applyNumberFormat="1" applyFont="1" applyFill="1" applyBorder="1"/>
    <xf numFmtId="2" fontId="0" fillId="0" borderId="10" xfId="0" applyNumberFormat="1" applyFont="1" applyFill="1" applyBorder="1"/>
    <xf numFmtId="2" fontId="16" fillId="0" borderId="8" xfId="0" applyNumberFormat="1" applyFont="1" applyFill="1" applyBorder="1"/>
    <xf numFmtId="2" fontId="16" fillId="0" borderId="10" xfId="0" applyNumberFormat="1" applyFont="1" applyFill="1" applyBorder="1"/>
    <xf numFmtId="2" fontId="1" fillId="2" borderId="8" xfId="0" applyNumberFormat="1" applyFont="1" applyFill="1" applyBorder="1"/>
    <xf numFmtId="2" fontId="1" fillId="2" borderId="10" xfId="0" applyNumberFormat="1" applyFont="1" applyFill="1" applyBorder="1"/>
    <xf numFmtId="2" fontId="20" fillId="0" borderId="8" xfId="0" applyNumberFormat="1" applyFont="1" applyFill="1" applyBorder="1"/>
    <xf numFmtId="2" fontId="20" fillId="0" borderId="1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workbookViewId="0">
      <selection activeCell="B12" sqref="B12"/>
    </sheetView>
  </sheetViews>
  <sheetFormatPr defaultRowHeight="15" x14ac:dyDescent="0.25"/>
  <cols>
    <col min="1" max="1" width="57.28515625" customWidth="1"/>
    <col min="2" max="3" width="12.85546875" style="31" customWidth="1"/>
  </cols>
  <sheetData>
    <row r="1" spans="1:3" ht="15.75" x14ac:dyDescent="0.25">
      <c r="A1" s="27" t="s">
        <v>91</v>
      </c>
    </row>
    <row r="2" spans="1:3" ht="15.75" x14ac:dyDescent="0.25">
      <c r="A2" s="28"/>
    </row>
    <row r="3" spans="1:3" ht="15.75" x14ac:dyDescent="0.25">
      <c r="A3" s="27" t="s">
        <v>128</v>
      </c>
    </row>
    <row r="4" spans="1:3" ht="15.75" x14ac:dyDescent="0.25">
      <c r="A4" s="29"/>
      <c r="B4" s="32" t="s">
        <v>0</v>
      </c>
      <c r="C4" s="32" t="s">
        <v>0</v>
      </c>
    </row>
    <row r="5" spans="1:3" ht="15.75" x14ac:dyDescent="0.25">
      <c r="A5" s="29" t="s">
        <v>1</v>
      </c>
    </row>
    <row r="6" spans="1:3" ht="15.75" x14ac:dyDescent="0.25">
      <c r="A6" s="30" t="s">
        <v>129</v>
      </c>
      <c r="B6" s="31">
        <v>2901.42</v>
      </c>
    </row>
    <row r="7" spans="1:3" ht="15.75" x14ac:dyDescent="0.25">
      <c r="A7" s="30" t="s">
        <v>2</v>
      </c>
    </row>
    <row r="8" spans="1:3" ht="15.75" x14ac:dyDescent="0.25">
      <c r="A8" s="30" t="s">
        <v>3</v>
      </c>
    </row>
    <row r="9" spans="1:3" ht="15.75" x14ac:dyDescent="0.25">
      <c r="A9" s="28"/>
      <c r="B9" s="24"/>
      <c r="C9" s="33">
        <f>SUM(B6:B7)-B8</f>
        <v>2901.42</v>
      </c>
    </row>
    <row r="10" spans="1:3" ht="15.75" x14ac:dyDescent="0.25">
      <c r="A10" s="28" t="s">
        <v>70</v>
      </c>
    </row>
    <row r="11" spans="1:3" ht="15.75" x14ac:dyDescent="0.25">
      <c r="A11" s="28" t="s">
        <v>129</v>
      </c>
      <c r="B11" s="31">
        <v>2300.59</v>
      </c>
      <c r="C11" s="31">
        <f>B11</f>
        <v>2300.59</v>
      </c>
    </row>
    <row r="12" spans="1:3" ht="15.75" x14ac:dyDescent="0.25">
      <c r="A12" s="28"/>
      <c r="B12" s="33"/>
    </row>
    <row r="13" spans="1:3" ht="15.75" x14ac:dyDescent="0.25">
      <c r="A13" s="28"/>
    </row>
    <row r="14" spans="1:3" ht="16.5" thickBot="1" x14ac:dyDescent="0.3">
      <c r="A14" s="28" t="s">
        <v>69</v>
      </c>
      <c r="C14" s="49">
        <f>C9+C11</f>
        <v>5202.01</v>
      </c>
    </row>
    <row r="15" spans="1:3" ht="16.5" thickTop="1" x14ac:dyDescent="0.25">
      <c r="A15" s="28"/>
      <c r="C15" s="34"/>
    </row>
    <row r="16" spans="1:3" ht="15.75" x14ac:dyDescent="0.25">
      <c r="A16" s="27" t="s">
        <v>4</v>
      </c>
      <c r="C16" s="34"/>
    </row>
    <row r="17" spans="1:11" ht="15.75" x14ac:dyDescent="0.25">
      <c r="A17" s="27"/>
      <c r="C17" s="34"/>
    </row>
    <row r="18" spans="1:11" s="3" customFormat="1" ht="15.75" x14ac:dyDescent="0.25">
      <c r="A18" s="29" t="s">
        <v>71</v>
      </c>
      <c r="B18" s="50"/>
      <c r="C18" s="34"/>
    </row>
    <row r="19" spans="1:11" ht="15.75" x14ac:dyDescent="0.25">
      <c r="A19" s="28" t="s">
        <v>104</v>
      </c>
      <c r="B19" s="31">
        <v>153.58000000000001</v>
      </c>
    </row>
    <row r="20" spans="1:11" ht="15.75" x14ac:dyDescent="0.25">
      <c r="A20" s="28" t="s">
        <v>5</v>
      </c>
      <c r="B20" s="31">
        <f>'Cash book'!E86-'Cash book'!K86</f>
        <v>3678.92</v>
      </c>
    </row>
    <row r="21" spans="1:11" ht="15.75" x14ac:dyDescent="0.25">
      <c r="A21" s="28" t="s">
        <v>90</v>
      </c>
      <c r="B21" s="4">
        <f>'Cash book'!F86</f>
        <v>931.07999999999993</v>
      </c>
      <c r="C21"/>
      <c r="E21" s="10"/>
      <c r="F21" s="10"/>
      <c r="G21" s="10"/>
      <c r="H21" s="10"/>
      <c r="I21" s="10"/>
      <c r="J21" s="10"/>
      <c r="K21" s="10"/>
    </row>
    <row r="22" spans="1:11" ht="15.75" x14ac:dyDescent="0.25">
      <c r="A22" s="28" t="s">
        <v>6</v>
      </c>
      <c r="C22" s="31">
        <f>B19+B20-B21</f>
        <v>2901.42</v>
      </c>
      <c r="E22" s="10"/>
      <c r="F22" s="10"/>
      <c r="G22" s="10"/>
      <c r="H22" s="10"/>
      <c r="I22" s="10"/>
      <c r="J22" s="10"/>
      <c r="K22" s="10"/>
    </row>
    <row r="23" spans="1:11" ht="15.75" x14ac:dyDescent="0.25">
      <c r="A23" s="28" t="s">
        <v>100</v>
      </c>
      <c r="E23" s="10"/>
      <c r="F23" s="10"/>
      <c r="G23" s="10"/>
      <c r="H23" s="10"/>
      <c r="I23" s="10"/>
      <c r="J23" s="10"/>
      <c r="K23" s="10"/>
    </row>
    <row r="24" spans="1:11" ht="15.75" x14ac:dyDescent="0.25">
      <c r="A24" s="28" t="s">
        <v>101</v>
      </c>
      <c r="B24" s="31">
        <f>B29</f>
        <v>0</v>
      </c>
      <c r="E24" s="10"/>
      <c r="F24" s="10"/>
      <c r="G24" s="10"/>
      <c r="H24" s="10"/>
      <c r="I24" s="10"/>
      <c r="J24" s="10"/>
      <c r="K24" s="10"/>
    </row>
    <row r="25" spans="1:11" x14ac:dyDescent="0.25">
      <c r="B25"/>
      <c r="C25" s="31">
        <f>C22-B23+B24</f>
        <v>2901.42</v>
      </c>
      <c r="E25" s="10"/>
      <c r="F25" s="10"/>
      <c r="G25" s="10"/>
      <c r="H25" s="10"/>
      <c r="I25" s="10"/>
      <c r="J25" s="10"/>
      <c r="K25" s="10"/>
    </row>
    <row r="26" spans="1:11" ht="15.75" x14ac:dyDescent="0.25">
      <c r="A26" s="29" t="s">
        <v>93</v>
      </c>
      <c r="B26"/>
      <c r="C26"/>
      <c r="E26" s="10"/>
      <c r="F26" s="10"/>
      <c r="G26" s="10"/>
      <c r="H26" s="10"/>
      <c r="I26" s="10"/>
      <c r="J26" s="10"/>
      <c r="K26" s="10"/>
    </row>
    <row r="27" spans="1:11" ht="15.75" x14ac:dyDescent="0.25">
      <c r="A27" s="28" t="s">
        <v>104</v>
      </c>
      <c r="B27" s="51">
        <v>2300.42</v>
      </c>
      <c r="C27" s="51"/>
    </row>
    <row r="28" spans="1:11" ht="15.75" x14ac:dyDescent="0.25">
      <c r="A28" s="28" t="s">
        <v>102</v>
      </c>
      <c r="B28" s="51"/>
      <c r="C28" s="51"/>
    </row>
    <row r="29" spans="1:11" ht="15.75" x14ac:dyDescent="0.25">
      <c r="A29" s="28" t="s">
        <v>103</v>
      </c>
      <c r="B29" s="51">
        <f>'Savings Account'!E8+'Savings Account'!E9+'Savings Account'!E10+'Savings Account'!E11+'Savings Account'!E13</f>
        <v>0</v>
      </c>
      <c r="C29" s="51"/>
    </row>
    <row r="30" spans="1:11" ht="15.75" x14ac:dyDescent="0.25">
      <c r="A30" s="28" t="s">
        <v>72</v>
      </c>
      <c r="B30" s="51">
        <f>'Cash book'!K86</f>
        <v>0.17</v>
      </c>
      <c r="C30" s="51"/>
    </row>
    <row r="31" spans="1:11" ht="15.75" x14ac:dyDescent="0.25">
      <c r="A31" s="28" t="s">
        <v>73</v>
      </c>
      <c r="B31" s="52"/>
      <c r="C31" s="51">
        <f>B27+B28-B29+B30</f>
        <v>2300.59</v>
      </c>
    </row>
    <row r="33" spans="1:3" ht="16.5" thickBot="1" x14ac:dyDescent="0.3">
      <c r="A33" s="28" t="s">
        <v>74</v>
      </c>
      <c r="B33" s="51"/>
      <c r="C33" s="49">
        <f>C25+C31</f>
        <v>5202.01</v>
      </c>
    </row>
    <row r="34" spans="1:3" ht="16.5" thickTop="1" x14ac:dyDescent="0.25">
      <c r="A34" s="35"/>
      <c r="B34" s="33"/>
      <c r="C34" s="33"/>
    </row>
    <row r="35" spans="1:3" ht="15.75" x14ac:dyDescent="0.25">
      <c r="A35" s="35"/>
      <c r="B35" s="33" t="s">
        <v>11</v>
      </c>
      <c r="C35" s="33"/>
    </row>
    <row r="36" spans="1:3" ht="15.75" x14ac:dyDescent="0.25">
      <c r="A36" s="35"/>
      <c r="B36" s="33"/>
      <c r="C36" s="33"/>
    </row>
    <row r="37" spans="1:3" ht="15.75" x14ac:dyDescent="0.25">
      <c r="A37" s="35"/>
      <c r="B37" s="33"/>
      <c r="C37" s="33"/>
    </row>
    <row r="38" spans="1:3" ht="15.75" x14ac:dyDescent="0.25">
      <c r="A38" s="35"/>
      <c r="B38" s="33"/>
      <c r="C38" s="34"/>
    </row>
    <row r="39" spans="1:3" ht="15.75" x14ac:dyDescent="0.25">
      <c r="A39" s="28"/>
    </row>
  </sheetData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tabSelected="1" topLeftCell="A20" workbookViewId="0">
      <selection activeCell="H27" sqref="H27"/>
    </sheetView>
  </sheetViews>
  <sheetFormatPr defaultRowHeight="15" x14ac:dyDescent="0.25"/>
  <cols>
    <col min="1" max="1" width="46" customWidth="1"/>
    <col min="2" max="2" width="11.28515625" customWidth="1"/>
    <col min="3" max="3" width="4.7109375" customWidth="1"/>
    <col min="4" max="4" width="11.5703125" customWidth="1"/>
    <col min="5" max="5" width="3.85546875" style="9" customWidth="1"/>
    <col min="6" max="6" width="11.5703125" customWidth="1"/>
    <col min="7" max="7" width="4.28515625" customWidth="1"/>
    <col min="8" max="8" width="12.140625" customWidth="1"/>
    <col min="9" max="9" width="6" customWidth="1"/>
    <col min="10" max="10" width="37.42578125" customWidth="1"/>
  </cols>
  <sheetData>
    <row r="1" spans="1:10" x14ac:dyDescent="0.25">
      <c r="A1" s="3" t="s">
        <v>91</v>
      </c>
      <c r="B1" s="3"/>
      <c r="H1" s="16">
        <v>3</v>
      </c>
      <c r="I1" s="16"/>
      <c r="J1" s="20"/>
    </row>
    <row r="2" spans="1:10" x14ac:dyDescent="0.25">
      <c r="A2" s="3" t="s">
        <v>7</v>
      </c>
      <c r="B2" s="2" t="s">
        <v>8</v>
      </c>
      <c r="D2" s="2" t="s">
        <v>131</v>
      </c>
      <c r="E2" s="19"/>
      <c r="F2" s="2" t="s">
        <v>9</v>
      </c>
      <c r="G2" s="2"/>
      <c r="H2" s="2" t="s">
        <v>10</v>
      </c>
      <c r="I2" s="7"/>
      <c r="J2" s="8"/>
    </row>
    <row r="3" spans="1:10" ht="15.75" x14ac:dyDescent="0.25">
      <c r="A3" s="29" t="s">
        <v>130</v>
      </c>
      <c r="B3" s="15" t="s">
        <v>11</v>
      </c>
      <c r="C3" s="15"/>
      <c r="D3" s="2" t="s">
        <v>12</v>
      </c>
      <c r="E3" s="19"/>
      <c r="F3" s="2" t="s">
        <v>12</v>
      </c>
      <c r="G3" s="2"/>
      <c r="H3" s="2" t="s">
        <v>12</v>
      </c>
      <c r="I3" s="7"/>
      <c r="J3" s="3"/>
    </row>
    <row r="4" spans="1:10" x14ac:dyDescent="0.25">
      <c r="B4" s="3"/>
      <c r="C4" s="3"/>
      <c r="D4" s="21" t="s">
        <v>13</v>
      </c>
    </row>
    <row r="5" spans="1:10" x14ac:dyDescent="0.25">
      <c r="A5" s="3"/>
      <c r="B5" s="15" t="s">
        <v>0</v>
      </c>
      <c r="C5" s="3"/>
      <c r="D5" s="15" t="s">
        <v>0</v>
      </c>
      <c r="F5" s="15" t="s">
        <v>0</v>
      </c>
      <c r="H5" s="15" t="s">
        <v>0</v>
      </c>
    </row>
    <row r="6" spans="1:10" x14ac:dyDescent="0.25">
      <c r="A6" s="13" t="s">
        <v>14</v>
      </c>
    </row>
    <row r="7" spans="1:10" x14ac:dyDescent="0.25">
      <c r="A7" t="s">
        <v>15</v>
      </c>
      <c r="B7" s="41">
        <f>'Cash book'!G86</f>
        <v>3000</v>
      </c>
      <c r="C7" s="12"/>
      <c r="E7" s="17"/>
      <c r="F7" s="12"/>
      <c r="G7" s="12"/>
      <c r="H7" s="41">
        <f>Budget!H33</f>
        <v>3000</v>
      </c>
      <c r="I7" s="12"/>
    </row>
    <row r="8" spans="1:10" x14ac:dyDescent="0.25">
      <c r="A8" t="s">
        <v>16</v>
      </c>
      <c r="B8" s="41">
        <f>'Cash book'!J86+'Cash book'!K86</f>
        <v>179.08999999999997</v>
      </c>
      <c r="C8" s="12"/>
      <c r="D8" s="12"/>
      <c r="E8" s="17"/>
      <c r="F8" s="12"/>
      <c r="G8" s="12"/>
      <c r="H8" s="41">
        <v>0</v>
      </c>
      <c r="I8" s="12"/>
    </row>
    <row r="9" spans="1:10" x14ac:dyDescent="0.25">
      <c r="A9" t="s">
        <v>17</v>
      </c>
      <c r="B9" s="41">
        <f>'Cash book'!H86</f>
        <v>500</v>
      </c>
      <c r="C9" s="12"/>
      <c r="D9" s="12"/>
      <c r="E9" s="17"/>
      <c r="F9" s="12"/>
      <c r="G9" s="12"/>
      <c r="H9" s="41">
        <v>0</v>
      </c>
      <c r="I9" s="12"/>
    </row>
    <row r="10" spans="1:10" x14ac:dyDescent="0.25">
      <c r="B10" s="12"/>
      <c r="C10" s="12"/>
      <c r="D10" s="12"/>
      <c r="E10" s="17"/>
      <c r="F10" s="12"/>
      <c r="G10" s="12"/>
      <c r="H10" s="12"/>
      <c r="I10" s="12"/>
    </row>
    <row r="11" spans="1:10" x14ac:dyDescent="0.25">
      <c r="B11" s="14"/>
      <c r="C11" s="12"/>
      <c r="D11" s="14"/>
      <c r="E11" s="17"/>
      <c r="F11" s="14"/>
      <c r="G11" s="12"/>
      <c r="H11" s="14"/>
      <c r="I11" s="17"/>
    </row>
    <row r="12" spans="1:10" x14ac:dyDescent="0.25">
      <c r="A12" t="s">
        <v>18</v>
      </c>
      <c r="B12" s="41">
        <f>SUM(B7:B9)</f>
        <v>3679.09</v>
      </c>
      <c r="C12" s="12"/>
      <c r="D12" s="41">
        <f>+H12*$H$1/12</f>
        <v>750</v>
      </c>
      <c r="E12" s="17"/>
      <c r="F12" s="41">
        <f>+B12-D12</f>
        <v>2929.09</v>
      </c>
      <c r="G12" s="12"/>
      <c r="H12" s="41">
        <f>SUM(H7:H11)</f>
        <v>3000</v>
      </c>
      <c r="I12" s="12"/>
    </row>
    <row r="13" spans="1:10" x14ac:dyDescent="0.25">
      <c r="B13" s="12"/>
      <c r="C13" s="12"/>
      <c r="D13" s="12"/>
      <c r="E13" s="17"/>
      <c r="F13" s="12"/>
      <c r="G13" s="12"/>
      <c r="H13" s="12"/>
      <c r="I13" s="12"/>
    </row>
    <row r="14" spans="1:10" x14ac:dyDescent="0.25">
      <c r="A14" s="13" t="s">
        <v>19</v>
      </c>
      <c r="B14" s="12"/>
      <c r="C14" s="12"/>
      <c r="D14" s="12"/>
      <c r="E14" s="17"/>
      <c r="F14" s="12"/>
      <c r="G14" s="12"/>
      <c r="H14" s="12"/>
      <c r="I14" s="12"/>
    </row>
    <row r="15" spans="1:10" x14ac:dyDescent="0.25">
      <c r="A15" t="s">
        <v>20</v>
      </c>
      <c r="B15" s="41">
        <f>'Cash book'!M86</f>
        <v>318.45999999999998</v>
      </c>
      <c r="C15" s="12"/>
      <c r="D15" s="41">
        <f t="shared" ref="D15:D27" si="0">+H15*$H$1/12</f>
        <v>300</v>
      </c>
      <c r="E15" s="17"/>
      <c r="F15" s="12">
        <f t="shared" ref="F15:F28" si="1">-B15+D15</f>
        <v>-18.45999999999998</v>
      </c>
      <c r="G15" s="12"/>
      <c r="H15" s="41">
        <f>Budget!H6</f>
        <v>1200</v>
      </c>
      <c r="I15" s="12"/>
    </row>
    <row r="16" spans="1:10" x14ac:dyDescent="0.25">
      <c r="A16" t="s">
        <v>21</v>
      </c>
      <c r="B16" s="41">
        <f>'Cash book'!N86</f>
        <v>0</v>
      </c>
      <c r="C16" s="12"/>
      <c r="D16" s="41">
        <f t="shared" si="0"/>
        <v>12.5</v>
      </c>
      <c r="E16" s="17"/>
      <c r="F16" s="12">
        <f t="shared" si="1"/>
        <v>12.5</v>
      </c>
      <c r="G16" s="12"/>
      <c r="H16" s="41">
        <f>Budget!H7</f>
        <v>50</v>
      </c>
      <c r="I16" s="12"/>
    </row>
    <row r="17" spans="1:9" x14ac:dyDescent="0.25">
      <c r="A17" t="s">
        <v>22</v>
      </c>
      <c r="B17" s="41">
        <f>'Cash book'!Y86</f>
        <v>0</v>
      </c>
      <c r="C17" s="12"/>
      <c r="D17" s="41">
        <f t="shared" si="0"/>
        <v>25</v>
      </c>
      <c r="E17" s="17"/>
      <c r="F17" s="12">
        <f t="shared" si="1"/>
        <v>25</v>
      </c>
      <c r="G17" s="12"/>
      <c r="H17" s="41">
        <f>Budget!H8</f>
        <v>100</v>
      </c>
      <c r="I17" s="12"/>
    </row>
    <row r="18" spans="1:9" x14ac:dyDescent="0.25">
      <c r="A18" t="s">
        <v>23</v>
      </c>
      <c r="B18" s="41">
        <f>'Cash book'!P86</f>
        <v>40</v>
      </c>
      <c r="C18" s="12"/>
      <c r="D18" s="41">
        <f t="shared" si="0"/>
        <v>137.5</v>
      </c>
      <c r="E18" s="17"/>
      <c r="F18" s="12">
        <f t="shared" si="1"/>
        <v>97.5</v>
      </c>
      <c r="G18" s="12"/>
      <c r="H18" s="41">
        <f>Budget!H9+Budget!H15</f>
        <v>550</v>
      </c>
      <c r="I18" s="12"/>
    </row>
    <row r="19" spans="1:9" x14ac:dyDescent="0.25">
      <c r="A19" t="s">
        <v>76</v>
      </c>
      <c r="B19" s="41">
        <f>'Cash book'!T86</f>
        <v>0</v>
      </c>
      <c r="C19" s="12"/>
      <c r="D19" s="41">
        <f t="shared" si="0"/>
        <v>175</v>
      </c>
      <c r="E19" s="17"/>
      <c r="F19" s="12">
        <f t="shared" si="1"/>
        <v>175</v>
      </c>
      <c r="G19" s="12"/>
      <c r="H19" s="41">
        <f>Budget!H17</f>
        <v>700</v>
      </c>
      <c r="I19" s="12"/>
    </row>
    <row r="20" spans="1:9" x14ac:dyDescent="0.25">
      <c r="A20" t="s">
        <v>24</v>
      </c>
      <c r="B20" s="41">
        <f>'Cash book'!U86</f>
        <v>0</v>
      </c>
      <c r="C20" s="12"/>
      <c r="D20" s="41">
        <f t="shared" si="0"/>
        <v>62.5</v>
      </c>
      <c r="E20" s="17"/>
      <c r="F20" s="12">
        <f t="shared" si="1"/>
        <v>62.5</v>
      </c>
      <c r="G20" s="12"/>
      <c r="H20" s="41">
        <f>Budget!H10</f>
        <v>250</v>
      </c>
      <c r="I20" s="12"/>
    </row>
    <row r="21" spans="1:9" x14ac:dyDescent="0.25">
      <c r="A21" t="s">
        <v>25</v>
      </c>
      <c r="B21" s="41">
        <f>'Cash book'!Q86</f>
        <v>0</v>
      </c>
      <c r="C21" s="12"/>
      <c r="D21" s="41">
        <f t="shared" si="0"/>
        <v>93.75</v>
      </c>
      <c r="E21" s="17"/>
      <c r="F21" s="12">
        <f t="shared" si="1"/>
        <v>93.75</v>
      </c>
      <c r="G21" s="12"/>
      <c r="H21" s="41">
        <f>Budget!H11</f>
        <v>375</v>
      </c>
      <c r="I21" s="12"/>
    </row>
    <row r="22" spans="1:9" x14ac:dyDescent="0.25">
      <c r="A22" t="s">
        <v>75</v>
      </c>
      <c r="B22" s="41">
        <f>'Cash book'!O86</f>
        <v>13.62</v>
      </c>
      <c r="C22" s="12"/>
      <c r="D22" s="41">
        <f t="shared" si="0"/>
        <v>0</v>
      </c>
      <c r="E22" s="17"/>
      <c r="F22" s="12">
        <f t="shared" si="1"/>
        <v>-13.62</v>
      </c>
      <c r="G22" s="12"/>
      <c r="H22" s="41">
        <f>Budget!H20</f>
        <v>0</v>
      </c>
      <c r="I22" s="12"/>
    </row>
    <row r="23" spans="1:9" x14ac:dyDescent="0.25">
      <c r="A23" t="s">
        <v>26</v>
      </c>
      <c r="B23" s="41">
        <f>'Cash book'!S86</f>
        <v>0</v>
      </c>
      <c r="C23" s="12"/>
      <c r="D23" s="41">
        <f t="shared" si="0"/>
        <v>30</v>
      </c>
      <c r="E23" s="17"/>
      <c r="F23" s="12">
        <f t="shared" si="1"/>
        <v>30</v>
      </c>
      <c r="G23" s="12"/>
      <c r="H23" s="41">
        <f>Budget!H12+Budget!H12+Budget!H14</f>
        <v>120</v>
      </c>
      <c r="I23" s="12"/>
    </row>
    <row r="24" spans="1:9" x14ac:dyDescent="0.25">
      <c r="A24" t="s">
        <v>27</v>
      </c>
      <c r="B24" s="41">
        <f>'Cash book'!V86</f>
        <v>0</v>
      </c>
      <c r="C24" s="12"/>
      <c r="D24" s="41">
        <f t="shared" si="0"/>
        <v>75</v>
      </c>
      <c r="E24" s="17"/>
      <c r="F24" s="17">
        <f t="shared" si="1"/>
        <v>75</v>
      </c>
      <c r="G24" s="12"/>
      <c r="H24" s="41">
        <f>Budget!H16</f>
        <v>300</v>
      </c>
      <c r="I24" s="17"/>
    </row>
    <row r="25" spans="1:9" x14ac:dyDescent="0.25">
      <c r="A25" t="s">
        <v>47</v>
      </c>
      <c r="B25" s="41">
        <f>'Cash book'!X86</f>
        <v>0</v>
      </c>
      <c r="C25" s="12"/>
      <c r="D25" s="41">
        <f t="shared" si="0"/>
        <v>175</v>
      </c>
      <c r="E25" s="17"/>
      <c r="F25" s="17">
        <f t="shared" si="1"/>
        <v>175</v>
      </c>
      <c r="G25" s="12"/>
      <c r="H25" s="41">
        <f>Budget!H17</f>
        <v>700</v>
      </c>
      <c r="I25" s="17"/>
    </row>
    <row r="26" spans="1:9" x14ac:dyDescent="0.25">
      <c r="A26" t="s">
        <v>65</v>
      </c>
      <c r="B26" s="41">
        <f>'Cash book'!W86</f>
        <v>0</v>
      </c>
      <c r="C26" s="12"/>
      <c r="D26" s="41">
        <f t="shared" si="0"/>
        <v>0</v>
      </c>
      <c r="E26" s="17"/>
      <c r="F26" s="17">
        <f t="shared" si="1"/>
        <v>0</v>
      </c>
      <c r="G26" s="12"/>
      <c r="H26" s="12">
        <f>Budget!H21</f>
        <v>0</v>
      </c>
      <c r="I26" s="17"/>
    </row>
    <row r="27" spans="1:9" x14ac:dyDescent="0.25">
      <c r="A27" t="s">
        <v>62</v>
      </c>
      <c r="B27" s="41">
        <f>'Cash book'!R86</f>
        <v>559</v>
      </c>
      <c r="C27" s="12"/>
      <c r="D27" s="41">
        <f t="shared" si="0"/>
        <v>0</v>
      </c>
      <c r="E27" s="17"/>
      <c r="F27" s="17">
        <f t="shared" si="1"/>
        <v>-559</v>
      </c>
      <c r="G27" s="12"/>
      <c r="H27" s="12">
        <f>Budget!H22</f>
        <v>0</v>
      </c>
      <c r="I27" s="17"/>
    </row>
    <row r="28" spans="1:9" x14ac:dyDescent="0.25">
      <c r="B28" s="22">
        <f>SUM(B15:B27)</f>
        <v>931.07999999999993</v>
      </c>
      <c r="C28" s="12"/>
      <c r="D28" s="22">
        <v>0</v>
      </c>
      <c r="E28" s="17"/>
      <c r="F28" s="22">
        <f t="shared" si="1"/>
        <v>-931.07999999999993</v>
      </c>
      <c r="G28" s="12"/>
      <c r="H28" s="22">
        <f>SUM(H15:H26)</f>
        <v>4345</v>
      </c>
      <c r="I28" s="12"/>
    </row>
    <row r="29" spans="1:9" x14ac:dyDescent="0.25">
      <c r="B29" s="14"/>
      <c r="C29" s="12"/>
      <c r="D29" s="14"/>
      <c r="E29" s="17"/>
      <c r="F29" s="14" t="s">
        <v>11</v>
      </c>
      <c r="G29" s="12"/>
      <c r="H29" s="14"/>
      <c r="I29" s="17"/>
    </row>
    <row r="30" spans="1:9" x14ac:dyDescent="0.25">
      <c r="A30" t="s">
        <v>28</v>
      </c>
      <c r="B30" s="41">
        <f>+B12-B28</f>
        <v>2748.01</v>
      </c>
      <c r="C30" s="12"/>
      <c r="D30" s="41">
        <f>+D12-D28</f>
        <v>750</v>
      </c>
      <c r="E30" s="17"/>
      <c r="F30" s="41">
        <f>+B30-D30</f>
        <v>1998.0100000000002</v>
      </c>
      <c r="G30" s="12"/>
      <c r="H30" s="41">
        <f>+H12-H28</f>
        <v>-1345</v>
      </c>
      <c r="I30" s="12"/>
    </row>
    <row r="32" spans="1:9" x14ac:dyDescent="0.25">
      <c r="A32" t="s">
        <v>29</v>
      </c>
      <c r="B32" s="12">
        <f>'Full Reconciliation'!B19+'Full Reconciliation'!B27</f>
        <v>2454</v>
      </c>
      <c r="H32" s="12"/>
      <c r="I32" s="12"/>
    </row>
    <row r="34" spans="1:9" ht="15.75" thickBot="1" x14ac:dyDescent="0.3">
      <c r="A34" t="s">
        <v>30</v>
      </c>
      <c r="B34" s="26">
        <f>+B30+B32</f>
        <v>5202.01</v>
      </c>
      <c r="H34" s="18">
        <f>+H30+H32</f>
        <v>-1345</v>
      </c>
      <c r="I34" s="17"/>
    </row>
    <row r="35" spans="1:9" ht="15.75" thickTop="1" x14ac:dyDescent="0.25"/>
    <row r="37" spans="1:9" x14ac:dyDescent="0.25">
      <c r="A37" t="s">
        <v>31</v>
      </c>
      <c r="B37" s="25">
        <f>+B28-'Cash book'!F86</f>
        <v>0</v>
      </c>
    </row>
  </sheetData>
  <pageMargins left="0.45" right="0.38" top="0.46" bottom="0.46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8B05-A609-43AF-8CC5-92EE8CE0E157}">
  <sheetPr>
    <pageSetUpPr fitToPage="1"/>
  </sheetPr>
  <dimension ref="A1:AE94"/>
  <sheetViews>
    <sheetView zoomScaleNormal="100" workbookViewId="0">
      <pane ySplit="3" topLeftCell="A82" activePane="bottomLeft" state="frozen"/>
      <selection activeCell="D1" sqref="D1"/>
      <selection pane="bottomLeft" activeCell="H93" sqref="H93"/>
    </sheetView>
  </sheetViews>
  <sheetFormatPr defaultRowHeight="15" x14ac:dyDescent="0.25"/>
  <cols>
    <col min="1" max="1" width="14.85546875" customWidth="1"/>
    <col min="2" max="2" width="26.5703125" customWidth="1"/>
    <col min="3" max="3" width="16.28515625" customWidth="1"/>
    <col min="4" max="4" width="10.85546875" customWidth="1"/>
    <col min="5" max="5" width="7.7109375" customWidth="1"/>
    <col min="6" max="6" width="9.5703125" bestFit="1" customWidth="1"/>
    <col min="7" max="7" width="11.5703125" customWidth="1"/>
    <col min="8" max="8" width="16.85546875" bestFit="1" customWidth="1"/>
    <col min="9" max="9" width="9.140625" customWidth="1"/>
    <col min="10" max="12" width="10.5703125" customWidth="1"/>
    <col min="13" max="13" width="13.28515625" customWidth="1"/>
    <col min="14" max="14" width="11" customWidth="1"/>
    <col min="15" max="15" width="8.28515625" customWidth="1"/>
    <col min="16" max="16" width="8.85546875" customWidth="1"/>
    <col min="17" max="17" width="9.85546875" bestFit="1" customWidth="1"/>
    <col min="18" max="18" width="8.7109375" bestFit="1" customWidth="1"/>
    <col min="19" max="19" width="7.42578125" customWidth="1"/>
    <col min="20" max="21" width="9.28515625" customWidth="1"/>
    <col min="22" max="23" width="8.5703125" customWidth="1"/>
    <col min="24" max="24" width="9.5703125" customWidth="1"/>
    <col min="25" max="25" width="9.42578125" bestFit="1" customWidth="1"/>
    <col min="26" max="27" width="9.42578125" customWidth="1"/>
    <col min="28" max="28" width="17.85546875" customWidth="1"/>
    <col min="29" max="29" width="9.42578125" customWidth="1"/>
    <col min="30" max="30" width="12.28515625" customWidth="1"/>
    <col min="31" max="31" width="9.85546875" customWidth="1"/>
  </cols>
  <sheetData>
    <row r="1" spans="1:31" ht="41.25" customHeight="1" x14ac:dyDescent="0.25">
      <c r="A1" s="3" t="s">
        <v>41</v>
      </c>
    </row>
    <row r="2" spans="1:31" ht="21" x14ac:dyDescent="0.35">
      <c r="G2" s="68" t="s">
        <v>32</v>
      </c>
      <c r="L2" s="6"/>
      <c r="M2" s="63" t="s">
        <v>46</v>
      </c>
      <c r="N2" s="3"/>
      <c r="O2" s="3"/>
      <c r="P2" s="3"/>
      <c r="AD2" s="6" t="s">
        <v>78</v>
      </c>
    </row>
    <row r="3" spans="1:31" x14ac:dyDescent="0.25">
      <c r="A3" s="3" t="s">
        <v>42</v>
      </c>
      <c r="B3" s="3" t="s">
        <v>35</v>
      </c>
      <c r="C3" s="3" t="s">
        <v>54</v>
      </c>
      <c r="D3" s="3" t="s">
        <v>43</v>
      </c>
      <c r="E3" s="3" t="s">
        <v>44</v>
      </c>
      <c r="F3" s="3" t="s">
        <v>45</v>
      </c>
      <c r="G3" s="3" t="s">
        <v>15</v>
      </c>
      <c r="H3" s="3" t="s">
        <v>47</v>
      </c>
      <c r="I3" s="3" t="s">
        <v>88</v>
      </c>
      <c r="J3" s="3" t="s">
        <v>57</v>
      </c>
      <c r="K3" s="3" t="s">
        <v>67</v>
      </c>
      <c r="L3" s="3" t="s">
        <v>33</v>
      </c>
      <c r="M3" s="3" t="s">
        <v>48</v>
      </c>
      <c r="N3" s="3" t="s">
        <v>58</v>
      </c>
      <c r="O3" s="3" t="s">
        <v>49</v>
      </c>
      <c r="P3" s="3" t="s">
        <v>52</v>
      </c>
      <c r="Q3" s="3" t="s">
        <v>25</v>
      </c>
      <c r="R3" s="3" t="s">
        <v>62</v>
      </c>
      <c r="S3" s="3" t="s">
        <v>36</v>
      </c>
      <c r="T3" s="3" t="s">
        <v>77</v>
      </c>
      <c r="U3" s="3" t="s">
        <v>51</v>
      </c>
      <c r="V3" s="3" t="s">
        <v>50</v>
      </c>
      <c r="W3" s="3" t="s">
        <v>86</v>
      </c>
      <c r="X3" s="3" t="s">
        <v>85</v>
      </c>
      <c r="Y3" s="3" t="s">
        <v>22</v>
      </c>
      <c r="Z3" s="3" t="s">
        <v>33</v>
      </c>
      <c r="AA3" s="3" t="s">
        <v>89</v>
      </c>
      <c r="AB3" s="64" t="s">
        <v>84</v>
      </c>
      <c r="AC3" s="3" t="s">
        <v>61</v>
      </c>
      <c r="AD3" s="3" t="s">
        <v>79</v>
      </c>
      <c r="AE3" s="3" t="s">
        <v>80</v>
      </c>
    </row>
    <row r="4" spans="1:31" x14ac:dyDescent="0.25">
      <c r="AD4" t="s">
        <v>81</v>
      </c>
      <c r="AE4" t="s">
        <v>81</v>
      </c>
    </row>
    <row r="5" spans="1:31" x14ac:dyDescent="0.25">
      <c r="AD5" s="53">
        <v>153.58000000000001</v>
      </c>
      <c r="AE5" s="61">
        <v>2300.42</v>
      </c>
    </row>
    <row r="6" spans="1:31" x14ac:dyDescent="0.25">
      <c r="A6" t="s">
        <v>105</v>
      </c>
      <c r="B6" t="s">
        <v>106</v>
      </c>
      <c r="C6" t="s">
        <v>107</v>
      </c>
      <c r="D6" t="s">
        <v>108</v>
      </c>
      <c r="E6" s="39"/>
      <c r="F6" s="40">
        <v>13.62</v>
      </c>
      <c r="G6" s="10"/>
      <c r="H6" s="10"/>
      <c r="I6" s="10"/>
      <c r="J6" s="10"/>
      <c r="K6" s="10"/>
      <c r="L6" s="70">
        <f t="shared" ref="L6:L9" si="0">SUM(G6:K6)</f>
        <v>0</v>
      </c>
      <c r="M6" s="38"/>
      <c r="N6" s="23"/>
      <c r="O6" s="23">
        <v>13.62</v>
      </c>
      <c r="P6" s="11"/>
      <c r="Q6" s="11"/>
      <c r="R6" s="11"/>
      <c r="S6" s="11"/>
      <c r="T6" s="11"/>
      <c r="U6" s="11"/>
      <c r="V6" s="11"/>
      <c r="W6" s="11"/>
      <c r="X6" s="11"/>
      <c r="Y6" s="11"/>
      <c r="Z6" s="23">
        <f>SUM(M6:Y6)</f>
        <v>13.62</v>
      </c>
      <c r="AA6" s="23"/>
      <c r="AB6" s="23"/>
      <c r="AC6" s="11"/>
      <c r="AD6" s="39">
        <f>AD5+L6-Z6</f>
        <v>139.96</v>
      </c>
      <c r="AE6" s="76">
        <v>2300.42</v>
      </c>
    </row>
    <row r="7" spans="1:31" x14ac:dyDescent="0.25">
      <c r="A7" t="s">
        <v>109</v>
      </c>
      <c r="B7" t="s">
        <v>53</v>
      </c>
      <c r="C7" t="s">
        <v>87</v>
      </c>
      <c r="D7" t="s">
        <v>110</v>
      </c>
      <c r="E7" s="39">
        <v>178.92</v>
      </c>
      <c r="F7" s="40"/>
      <c r="G7" s="10"/>
      <c r="H7" s="10"/>
      <c r="I7" s="10"/>
      <c r="J7" s="10">
        <v>178.92</v>
      </c>
      <c r="K7" s="10"/>
      <c r="L7" s="70">
        <f t="shared" si="0"/>
        <v>178.92</v>
      </c>
      <c r="M7" s="10"/>
      <c r="N7" s="10"/>
      <c r="O7" s="10"/>
      <c r="P7" s="9"/>
      <c r="Q7" s="9"/>
      <c r="R7" s="9"/>
      <c r="S7" s="9"/>
      <c r="T7" s="9"/>
      <c r="U7" s="9"/>
      <c r="V7" s="9"/>
      <c r="W7" s="9"/>
      <c r="X7" s="9"/>
      <c r="Y7" s="9"/>
      <c r="Z7" s="10">
        <f t="shared" ref="Z7:Z19" si="1">SUM(M7:Y7)</f>
        <v>0</v>
      </c>
      <c r="AA7" s="10"/>
      <c r="AB7" s="10"/>
      <c r="AC7" s="9"/>
      <c r="AD7" s="39">
        <f t="shared" ref="AD7:AD19" si="2">AD6+L7-Z7</f>
        <v>318.88</v>
      </c>
      <c r="AE7" s="76">
        <v>2300.42</v>
      </c>
    </row>
    <row r="8" spans="1:31" x14ac:dyDescent="0.25">
      <c r="A8" t="s">
        <v>111</v>
      </c>
      <c r="B8" t="s">
        <v>53</v>
      </c>
      <c r="C8" t="s">
        <v>107</v>
      </c>
      <c r="D8" t="s">
        <v>112</v>
      </c>
      <c r="E8" s="39"/>
      <c r="F8" s="40">
        <v>16.2</v>
      </c>
      <c r="G8" s="10"/>
      <c r="H8" s="10"/>
      <c r="I8" s="10"/>
      <c r="J8" s="10"/>
      <c r="K8" s="10"/>
      <c r="L8" s="70">
        <f t="shared" si="0"/>
        <v>0</v>
      </c>
      <c r="M8" s="10">
        <v>16.2</v>
      </c>
      <c r="N8" s="10"/>
      <c r="O8" s="10"/>
      <c r="P8" s="9"/>
      <c r="Q8" s="9"/>
      <c r="R8" s="9"/>
      <c r="S8" s="9"/>
      <c r="T8" s="9"/>
      <c r="U8" s="9"/>
      <c r="V8" s="9"/>
      <c r="W8" s="9"/>
      <c r="X8" s="9"/>
      <c r="Y8" s="9"/>
      <c r="Z8" s="10">
        <f t="shared" si="1"/>
        <v>16.2</v>
      </c>
      <c r="AA8" s="10"/>
      <c r="AB8" s="10"/>
      <c r="AC8" s="37"/>
      <c r="AD8" s="39">
        <f t="shared" si="2"/>
        <v>302.68</v>
      </c>
      <c r="AE8" s="76">
        <v>2300.42</v>
      </c>
    </row>
    <row r="9" spans="1:31" x14ac:dyDescent="0.25">
      <c r="B9" t="s">
        <v>94</v>
      </c>
      <c r="C9" t="s">
        <v>107</v>
      </c>
      <c r="D9" t="s">
        <v>113</v>
      </c>
      <c r="E9" s="39"/>
      <c r="F9" s="40">
        <v>103.66</v>
      </c>
      <c r="G9" s="10"/>
      <c r="H9" s="10"/>
      <c r="I9" s="10"/>
      <c r="J9" s="10"/>
      <c r="K9" s="10"/>
      <c r="L9" s="70">
        <f t="shared" si="0"/>
        <v>0</v>
      </c>
      <c r="M9" s="10">
        <v>103.66</v>
      </c>
      <c r="N9" s="10"/>
      <c r="O9" s="10"/>
      <c r="P9" s="9"/>
      <c r="Q9" s="9"/>
      <c r="R9" s="9"/>
      <c r="S9" s="9"/>
      <c r="T9" s="9"/>
      <c r="U9" s="10"/>
      <c r="V9" s="9"/>
      <c r="W9" s="9"/>
      <c r="X9" s="9"/>
      <c r="Y9" s="9"/>
      <c r="Z9" s="10">
        <f t="shared" si="1"/>
        <v>103.66</v>
      </c>
      <c r="AA9" s="10"/>
      <c r="AB9" s="10"/>
      <c r="AC9" s="37"/>
      <c r="AD9" s="75">
        <f t="shared" si="2"/>
        <v>199.02</v>
      </c>
      <c r="AE9" s="76">
        <v>2300.42</v>
      </c>
    </row>
    <row r="10" spans="1:31" x14ac:dyDescent="0.25">
      <c r="A10" t="s">
        <v>115</v>
      </c>
      <c r="B10" t="s">
        <v>116</v>
      </c>
      <c r="C10" t="s">
        <v>87</v>
      </c>
      <c r="D10" t="s">
        <v>117</v>
      </c>
      <c r="E10" s="39">
        <v>3000</v>
      </c>
      <c r="F10" s="10"/>
      <c r="G10" s="39">
        <v>3000</v>
      </c>
      <c r="H10" s="10"/>
      <c r="I10" s="10"/>
      <c r="J10" s="10"/>
      <c r="K10" s="10"/>
      <c r="L10" s="70">
        <f t="shared" ref="L10:L54" si="3">SUM(G10:K10)</f>
        <v>3000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>
        <f t="shared" si="1"/>
        <v>0</v>
      </c>
      <c r="AA10" s="10"/>
      <c r="AB10" s="10"/>
      <c r="AC10" s="40"/>
      <c r="AD10" s="75">
        <f t="shared" si="2"/>
        <v>3199.02</v>
      </c>
      <c r="AE10" s="76">
        <v>2300.42</v>
      </c>
    </row>
    <row r="11" spans="1:31" x14ac:dyDescent="0.25">
      <c r="A11" t="s">
        <v>118</v>
      </c>
      <c r="B11" t="s">
        <v>116</v>
      </c>
      <c r="C11" t="s">
        <v>87</v>
      </c>
      <c r="D11" t="s">
        <v>119</v>
      </c>
      <c r="E11" s="39">
        <v>500</v>
      </c>
      <c r="F11" s="10"/>
      <c r="G11" s="39"/>
      <c r="H11" s="10">
        <v>500</v>
      </c>
      <c r="I11" s="10"/>
      <c r="J11" s="10"/>
      <c r="K11" s="10"/>
      <c r="L11" s="70">
        <f t="shared" si="3"/>
        <v>500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>
        <f t="shared" si="1"/>
        <v>0</v>
      </c>
      <c r="AA11" s="10"/>
      <c r="AB11" s="10"/>
      <c r="AC11" s="40"/>
      <c r="AD11" s="75">
        <f t="shared" si="2"/>
        <v>3699.02</v>
      </c>
      <c r="AE11" s="76">
        <v>2300.42</v>
      </c>
    </row>
    <row r="12" spans="1:31" x14ac:dyDescent="0.25">
      <c r="A12" t="s">
        <v>120</v>
      </c>
      <c r="B12" t="s">
        <v>121</v>
      </c>
      <c r="C12" t="s">
        <v>107</v>
      </c>
      <c r="D12" t="s">
        <v>122</v>
      </c>
      <c r="E12" s="39"/>
      <c r="F12" s="10">
        <v>40</v>
      </c>
      <c r="G12" s="39"/>
      <c r="H12" s="10"/>
      <c r="I12" s="10"/>
      <c r="J12" s="10"/>
      <c r="K12" s="10"/>
      <c r="L12" s="70">
        <f t="shared" si="3"/>
        <v>0</v>
      </c>
      <c r="M12" s="10"/>
      <c r="N12" s="10"/>
      <c r="O12" s="10"/>
      <c r="P12" s="10">
        <v>40</v>
      </c>
      <c r="Q12" s="10"/>
      <c r="R12" s="10"/>
      <c r="S12" s="10"/>
      <c r="T12" s="10"/>
      <c r="U12" s="10"/>
      <c r="V12" s="10"/>
      <c r="W12" s="10"/>
      <c r="X12" s="10"/>
      <c r="Y12" s="10"/>
      <c r="Z12" s="10">
        <f t="shared" si="1"/>
        <v>40</v>
      </c>
      <c r="AA12" s="10"/>
      <c r="AB12" s="10"/>
      <c r="AC12" s="40"/>
      <c r="AD12" s="75">
        <f t="shared" si="2"/>
        <v>3659.02</v>
      </c>
      <c r="AE12" s="76">
        <v>2300.42</v>
      </c>
    </row>
    <row r="13" spans="1:31" x14ac:dyDescent="0.25">
      <c r="A13" t="s">
        <v>123</v>
      </c>
      <c r="B13" t="s">
        <v>94</v>
      </c>
      <c r="C13" t="s">
        <v>107</v>
      </c>
      <c r="D13" t="s">
        <v>124</v>
      </c>
      <c r="E13" s="39"/>
      <c r="F13" s="10">
        <v>99.3</v>
      </c>
      <c r="G13" s="39"/>
      <c r="H13" s="10"/>
      <c r="I13" s="10"/>
      <c r="J13" s="10"/>
      <c r="K13" s="10"/>
      <c r="L13" s="70">
        <f t="shared" si="3"/>
        <v>0</v>
      </c>
      <c r="M13" s="10">
        <v>99.3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>
        <f t="shared" si="1"/>
        <v>99.3</v>
      </c>
      <c r="AA13" s="10"/>
      <c r="AB13" s="10"/>
      <c r="AC13" s="40"/>
      <c r="AD13" s="75">
        <f t="shared" si="2"/>
        <v>3559.72</v>
      </c>
      <c r="AE13" s="76">
        <v>2300.42</v>
      </c>
    </row>
    <row r="14" spans="1:31" x14ac:dyDescent="0.25">
      <c r="A14" t="s">
        <v>125</v>
      </c>
      <c r="B14" t="s">
        <v>126</v>
      </c>
      <c r="C14" t="s">
        <v>107</v>
      </c>
      <c r="D14" t="s">
        <v>127</v>
      </c>
      <c r="E14" s="39"/>
      <c r="F14" s="10">
        <v>80</v>
      </c>
      <c r="G14" s="39"/>
      <c r="H14" s="10"/>
      <c r="I14" s="10"/>
      <c r="J14" s="10"/>
      <c r="K14" s="10"/>
      <c r="L14" s="70">
        <f t="shared" si="3"/>
        <v>0</v>
      </c>
      <c r="M14" s="10"/>
      <c r="N14" s="10"/>
      <c r="O14" s="10"/>
      <c r="P14" s="10"/>
      <c r="Q14" s="10"/>
      <c r="R14" s="10">
        <v>80</v>
      </c>
      <c r="S14" s="10"/>
      <c r="T14" s="10"/>
      <c r="U14" s="10"/>
      <c r="V14" s="10"/>
      <c r="W14" s="10"/>
      <c r="X14" s="10"/>
      <c r="Y14" s="10"/>
      <c r="Z14" s="10">
        <f t="shared" si="1"/>
        <v>80</v>
      </c>
      <c r="AA14" s="10"/>
      <c r="AB14" s="10"/>
      <c r="AC14" s="40"/>
      <c r="AD14" s="75">
        <f t="shared" si="2"/>
        <v>3479.72</v>
      </c>
      <c r="AE14" s="76">
        <v>2300.42</v>
      </c>
    </row>
    <row r="15" spans="1:31" x14ac:dyDescent="0.25">
      <c r="A15" t="s">
        <v>136</v>
      </c>
      <c r="B15" t="s">
        <v>137</v>
      </c>
      <c r="C15" t="s">
        <v>107</v>
      </c>
      <c r="D15" t="s">
        <v>139</v>
      </c>
      <c r="E15" s="39"/>
      <c r="F15" s="40">
        <v>59</v>
      </c>
      <c r="G15" s="10"/>
      <c r="H15" s="10"/>
      <c r="I15" s="10"/>
      <c r="J15" s="10"/>
      <c r="K15" s="10"/>
      <c r="L15" s="70">
        <f t="shared" si="3"/>
        <v>0</v>
      </c>
      <c r="M15" s="10"/>
      <c r="N15" s="10"/>
      <c r="O15" s="10"/>
      <c r="P15" s="10"/>
      <c r="Q15" s="10"/>
      <c r="R15" s="10">
        <v>59</v>
      </c>
      <c r="S15" s="10"/>
      <c r="T15" s="10"/>
      <c r="U15" s="10"/>
      <c r="V15" s="10"/>
      <c r="W15" s="10"/>
      <c r="X15" s="10"/>
      <c r="Y15" s="10"/>
      <c r="Z15" s="10">
        <f t="shared" si="1"/>
        <v>59</v>
      </c>
      <c r="AA15" s="10"/>
      <c r="AB15" s="10"/>
      <c r="AC15" s="40"/>
      <c r="AD15" s="75">
        <f t="shared" si="2"/>
        <v>3420.72</v>
      </c>
      <c r="AE15" s="76">
        <v>2300.42</v>
      </c>
    </row>
    <row r="16" spans="1:31" x14ac:dyDescent="0.25">
      <c r="B16" t="s">
        <v>138</v>
      </c>
      <c r="C16" t="s">
        <v>67</v>
      </c>
      <c r="E16" s="39">
        <v>0.17</v>
      </c>
      <c r="F16" s="40"/>
      <c r="G16" s="10"/>
      <c r="H16" s="10"/>
      <c r="I16" s="10"/>
      <c r="J16" s="10"/>
      <c r="K16" s="10">
        <v>0.17</v>
      </c>
      <c r="L16" s="70">
        <f t="shared" si="3"/>
        <v>0.17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>
        <f t="shared" si="1"/>
        <v>0</v>
      </c>
      <c r="AA16" s="10"/>
      <c r="AB16" s="10"/>
      <c r="AC16" s="40"/>
      <c r="AD16" s="75">
        <f t="shared" si="2"/>
        <v>3420.89</v>
      </c>
      <c r="AE16" s="76">
        <v>2300.42</v>
      </c>
    </row>
    <row r="17" spans="1:31" x14ac:dyDescent="0.25">
      <c r="A17" t="s">
        <v>132</v>
      </c>
      <c r="B17" t="s">
        <v>133</v>
      </c>
      <c r="C17" t="s">
        <v>107</v>
      </c>
      <c r="D17" t="s">
        <v>140</v>
      </c>
      <c r="E17" s="39"/>
      <c r="F17" s="40">
        <v>180</v>
      </c>
      <c r="G17" s="10"/>
      <c r="H17" s="10"/>
      <c r="I17" s="10"/>
      <c r="J17" s="10"/>
      <c r="K17" s="10"/>
      <c r="L17" s="67">
        <f t="shared" si="3"/>
        <v>0</v>
      </c>
      <c r="M17" s="10"/>
      <c r="N17" s="10"/>
      <c r="O17" s="10"/>
      <c r="P17" s="10"/>
      <c r="Q17" s="10"/>
      <c r="R17" s="10">
        <v>180</v>
      </c>
      <c r="S17" s="10"/>
      <c r="T17" s="10"/>
      <c r="U17" s="10"/>
      <c r="V17" s="10"/>
      <c r="W17" s="10"/>
      <c r="X17" s="10"/>
      <c r="Y17" s="10"/>
      <c r="Z17" s="10">
        <f t="shared" si="1"/>
        <v>180</v>
      </c>
      <c r="AA17" s="10"/>
      <c r="AB17" s="10"/>
      <c r="AC17" s="40"/>
      <c r="AD17" s="75">
        <f t="shared" si="2"/>
        <v>3240.89</v>
      </c>
      <c r="AE17" s="76">
        <v>2300.42</v>
      </c>
    </row>
    <row r="18" spans="1:31" x14ac:dyDescent="0.25">
      <c r="B18" t="s">
        <v>134</v>
      </c>
      <c r="C18" t="s">
        <v>107</v>
      </c>
      <c r="D18" t="s">
        <v>141</v>
      </c>
      <c r="E18" s="39"/>
      <c r="F18" s="40">
        <v>240</v>
      </c>
      <c r="G18" s="10"/>
      <c r="H18" s="10"/>
      <c r="I18" s="10"/>
      <c r="J18" s="10"/>
      <c r="K18" s="10"/>
      <c r="L18" s="67">
        <f t="shared" si="3"/>
        <v>0</v>
      </c>
      <c r="M18" s="10"/>
      <c r="N18" s="10"/>
      <c r="O18" s="10"/>
      <c r="P18" s="10"/>
      <c r="Q18" s="10"/>
      <c r="R18" s="10">
        <v>240</v>
      </c>
      <c r="S18" s="10"/>
      <c r="T18" s="10"/>
      <c r="U18" s="10"/>
      <c r="V18" s="10"/>
      <c r="W18" s="10"/>
      <c r="X18" s="10"/>
      <c r="Y18" s="10"/>
      <c r="Z18" s="10">
        <f t="shared" si="1"/>
        <v>240</v>
      </c>
      <c r="AA18" s="10"/>
      <c r="AB18" s="10"/>
      <c r="AC18" s="40"/>
      <c r="AD18" s="75">
        <f t="shared" si="2"/>
        <v>3000.89</v>
      </c>
      <c r="AE18" s="76">
        <v>2300.42</v>
      </c>
    </row>
    <row r="19" spans="1:31" x14ac:dyDescent="0.25">
      <c r="A19" t="s">
        <v>135</v>
      </c>
      <c r="B19" t="s">
        <v>94</v>
      </c>
      <c r="C19" t="s">
        <v>107</v>
      </c>
      <c r="D19" t="s">
        <v>142</v>
      </c>
      <c r="E19" s="39"/>
      <c r="F19" s="40">
        <v>99.3</v>
      </c>
      <c r="G19" s="10"/>
      <c r="H19" s="10"/>
      <c r="I19" s="10"/>
      <c r="J19" s="10"/>
      <c r="K19" s="10"/>
      <c r="L19" s="67">
        <f t="shared" si="3"/>
        <v>0</v>
      </c>
      <c r="M19" s="10">
        <v>99.3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>
        <f t="shared" si="1"/>
        <v>99.3</v>
      </c>
      <c r="AA19" s="10"/>
      <c r="AB19" s="10"/>
      <c r="AC19" s="40"/>
      <c r="AD19" s="79">
        <f t="shared" si="2"/>
        <v>2901.5899999999997</v>
      </c>
      <c r="AE19" s="80">
        <v>2300.42</v>
      </c>
    </row>
    <row r="20" spans="1:31" x14ac:dyDescent="0.25">
      <c r="E20" s="39"/>
      <c r="F20" s="40"/>
      <c r="G20" s="10"/>
      <c r="H20" s="10"/>
      <c r="I20" s="10"/>
      <c r="J20" s="10"/>
      <c r="K20" s="10"/>
      <c r="L20" s="67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40"/>
      <c r="AD20" s="75"/>
      <c r="AE20" s="76"/>
    </row>
    <row r="21" spans="1:31" x14ac:dyDescent="0.25">
      <c r="E21" s="39"/>
      <c r="F21" s="40"/>
      <c r="G21" s="10"/>
      <c r="H21" s="10"/>
      <c r="I21" s="10"/>
      <c r="J21" s="10"/>
      <c r="K21" s="10"/>
      <c r="L21" s="67">
        <f t="shared" si="3"/>
        <v>0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40"/>
      <c r="AD21" s="75"/>
      <c r="AE21" s="76"/>
    </row>
    <row r="22" spans="1:31" x14ac:dyDescent="0.25">
      <c r="E22" s="39"/>
      <c r="F22" s="40"/>
      <c r="G22" s="10"/>
      <c r="H22" s="10"/>
      <c r="I22" s="10"/>
      <c r="J22" s="10"/>
      <c r="K22" s="10"/>
      <c r="L22" s="67">
        <f t="shared" si="3"/>
        <v>0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40"/>
      <c r="AD22" s="75"/>
      <c r="AE22" s="76"/>
    </row>
    <row r="23" spans="1:31" x14ac:dyDescent="0.25">
      <c r="E23" s="39"/>
      <c r="F23" s="40"/>
      <c r="G23" s="10"/>
      <c r="H23" s="10"/>
      <c r="I23" s="10"/>
      <c r="J23" s="10"/>
      <c r="K23" s="10"/>
      <c r="L23" s="67">
        <f t="shared" si="3"/>
        <v>0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40"/>
      <c r="AD23" s="75"/>
      <c r="AE23" s="76"/>
    </row>
    <row r="24" spans="1:31" x14ac:dyDescent="0.25">
      <c r="E24" s="39"/>
      <c r="F24" s="40"/>
      <c r="G24" s="10"/>
      <c r="H24" s="10"/>
      <c r="I24" s="10"/>
      <c r="J24" s="10"/>
      <c r="K24" s="10"/>
      <c r="L24" s="67">
        <f t="shared" si="3"/>
        <v>0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40"/>
      <c r="AD24" s="75"/>
      <c r="AE24" s="76"/>
    </row>
    <row r="25" spans="1:31" x14ac:dyDescent="0.25">
      <c r="E25" s="39"/>
      <c r="F25" s="40"/>
      <c r="G25" s="10"/>
      <c r="H25" s="10"/>
      <c r="I25" s="10"/>
      <c r="J25" s="10"/>
      <c r="K25" s="10"/>
      <c r="L25" s="67">
        <f t="shared" si="3"/>
        <v>0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40"/>
      <c r="AD25" s="75"/>
      <c r="AE25" s="76"/>
    </row>
    <row r="26" spans="1:31" x14ac:dyDescent="0.25">
      <c r="E26" s="39"/>
      <c r="F26" s="40"/>
      <c r="G26" s="10"/>
      <c r="H26" s="10"/>
      <c r="I26" s="10"/>
      <c r="J26" s="10"/>
      <c r="K26" s="10"/>
      <c r="L26" s="67">
        <f t="shared" si="3"/>
        <v>0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40"/>
      <c r="AD26" s="75"/>
      <c r="AE26" s="76"/>
    </row>
    <row r="27" spans="1:31" x14ac:dyDescent="0.25">
      <c r="E27" s="39"/>
      <c r="F27" s="40"/>
      <c r="G27" s="10"/>
      <c r="H27" s="10"/>
      <c r="I27" s="10"/>
      <c r="J27" s="10"/>
      <c r="K27" s="10"/>
      <c r="L27" s="67">
        <f t="shared" si="3"/>
        <v>0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40"/>
      <c r="AD27" s="75"/>
      <c r="AE27" s="76"/>
    </row>
    <row r="28" spans="1:31" x14ac:dyDescent="0.25">
      <c r="E28" s="39"/>
      <c r="F28" s="40"/>
      <c r="G28" s="10"/>
      <c r="H28" s="10"/>
      <c r="I28" s="10"/>
      <c r="J28" s="10"/>
      <c r="K28" s="10"/>
      <c r="L28" s="67">
        <f t="shared" si="3"/>
        <v>0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40"/>
      <c r="AD28" s="75"/>
      <c r="AE28" s="76"/>
    </row>
    <row r="29" spans="1:31" x14ac:dyDescent="0.25">
      <c r="E29" s="39"/>
      <c r="F29" s="40"/>
      <c r="G29" s="10"/>
      <c r="H29" s="10"/>
      <c r="I29" s="10"/>
      <c r="J29" s="10"/>
      <c r="K29" s="10"/>
      <c r="L29" s="67">
        <f t="shared" si="3"/>
        <v>0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40"/>
      <c r="AD29" s="75"/>
      <c r="AE29" s="76"/>
    </row>
    <row r="30" spans="1:31" x14ac:dyDescent="0.25">
      <c r="E30" s="39"/>
      <c r="F30" s="40"/>
      <c r="G30" s="10"/>
      <c r="H30" s="10"/>
      <c r="I30" s="10"/>
      <c r="J30" s="10"/>
      <c r="K30" s="10"/>
      <c r="L30" s="67">
        <f t="shared" si="3"/>
        <v>0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40"/>
      <c r="AD30" s="75"/>
      <c r="AE30" s="76"/>
    </row>
    <row r="31" spans="1:31" x14ac:dyDescent="0.25">
      <c r="E31" s="39"/>
      <c r="F31" s="40"/>
      <c r="G31" s="10"/>
      <c r="H31" s="10"/>
      <c r="I31" s="10"/>
      <c r="J31" s="10"/>
      <c r="K31" s="10"/>
      <c r="L31" s="67">
        <f t="shared" si="3"/>
        <v>0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40"/>
      <c r="AD31" s="75"/>
      <c r="AE31" s="76"/>
    </row>
    <row r="32" spans="1:31" x14ac:dyDescent="0.25">
      <c r="E32" s="39"/>
      <c r="F32" s="40"/>
      <c r="G32" s="10"/>
      <c r="H32" s="10"/>
      <c r="I32" s="10"/>
      <c r="J32" s="10"/>
      <c r="K32" s="10"/>
      <c r="L32" s="67">
        <f t="shared" si="3"/>
        <v>0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40"/>
      <c r="AD32" s="75"/>
      <c r="AE32" s="76"/>
    </row>
    <row r="33" spans="5:31" x14ac:dyDescent="0.25">
      <c r="E33" s="39"/>
      <c r="F33" s="40"/>
      <c r="G33" s="10"/>
      <c r="H33" s="10"/>
      <c r="I33" s="10"/>
      <c r="J33" s="10"/>
      <c r="K33" s="10"/>
      <c r="L33" s="67">
        <f t="shared" si="3"/>
        <v>0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40"/>
      <c r="AD33" s="75"/>
      <c r="AE33" s="76"/>
    </row>
    <row r="34" spans="5:31" x14ac:dyDescent="0.25">
      <c r="E34" s="39"/>
      <c r="F34" s="40"/>
      <c r="G34" s="10"/>
      <c r="H34" s="10"/>
      <c r="I34" s="10"/>
      <c r="J34" s="10"/>
      <c r="K34" s="10"/>
      <c r="L34" s="67">
        <f t="shared" si="3"/>
        <v>0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40"/>
      <c r="AD34" s="75"/>
      <c r="AE34" s="76"/>
    </row>
    <row r="35" spans="5:31" x14ac:dyDescent="0.25">
      <c r="E35" s="39"/>
      <c r="F35" s="40"/>
      <c r="G35" s="10"/>
      <c r="H35" s="10"/>
      <c r="I35" s="10"/>
      <c r="J35" s="10"/>
      <c r="K35" s="10"/>
      <c r="L35" s="67">
        <f t="shared" si="3"/>
        <v>0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40"/>
      <c r="AD35" s="75"/>
      <c r="AE35" s="76"/>
    </row>
    <row r="36" spans="5:31" x14ac:dyDescent="0.25">
      <c r="E36" s="39"/>
      <c r="F36" s="40"/>
      <c r="G36" s="10"/>
      <c r="H36" s="10"/>
      <c r="I36" s="10"/>
      <c r="J36" s="10"/>
      <c r="K36" s="10"/>
      <c r="L36" s="67">
        <f t="shared" si="3"/>
        <v>0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40"/>
      <c r="AD36" s="75"/>
      <c r="AE36" s="76"/>
    </row>
    <row r="37" spans="5:31" x14ac:dyDescent="0.25">
      <c r="E37" s="39"/>
      <c r="F37" s="40"/>
      <c r="G37" s="10"/>
      <c r="H37" s="10"/>
      <c r="I37" s="10"/>
      <c r="J37" s="10"/>
      <c r="K37" s="10"/>
      <c r="L37" s="67">
        <f t="shared" si="3"/>
        <v>0</v>
      </c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40"/>
      <c r="AD37" s="75"/>
      <c r="AE37" s="76"/>
    </row>
    <row r="38" spans="5:31" x14ac:dyDescent="0.25">
      <c r="E38" s="39"/>
      <c r="F38" s="40"/>
      <c r="G38" s="10"/>
      <c r="H38" s="10"/>
      <c r="I38" s="10"/>
      <c r="J38" s="10"/>
      <c r="K38" s="10"/>
      <c r="L38" s="70">
        <f t="shared" si="3"/>
        <v>0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40"/>
      <c r="AD38" s="75"/>
      <c r="AE38" s="76"/>
    </row>
    <row r="39" spans="5:31" x14ac:dyDescent="0.25">
      <c r="E39" s="39"/>
      <c r="F39" s="40"/>
      <c r="G39" s="10"/>
      <c r="H39" s="10"/>
      <c r="I39" s="10"/>
      <c r="J39" s="10"/>
      <c r="K39" s="10"/>
      <c r="L39" s="70">
        <f t="shared" si="3"/>
        <v>0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40"/>
      <c r="AD39" s="75"/>
      <c r="AE39" s="76"/>
    </row>
    <row r="40" spans="5:31" x14ac:dyDescent="0.25">
      <c r="E40" s="39"/>
      <c r="F40" s="40"/>
      <c r="G40" s="10"/>
      <c r="H40" s="10"/>
      <c r="I40" s="10"/>
      <c r="J40" s="10"/>
      <c r="K40" s="10"/>
      <c r="L40" s="70">
        <f t="shared" si="3"/>
        <v>0</v>
      </c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40"/>
      <c r="AD40" s="75"/>
      <c r="AE40" s="76"/>
    </row>
    <row r="41" spans="5:31" x14ac:dyDescent="0.25">
      <c r="E41" s="39"/>
      <c r="F41" s="40"/>
      <c r="G41" s="10"/>
      <c r="H41" s="10"/>
      <c r="I41" s="10"/>
      <c r="J41" s="10"/>
      <c r="K41" s="10"/>
      <c r="L41" s="70">
        <f t="shared" si="3"/>
        <v>0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40"/>
      <c r="AD41" s="75"/>
      <c r="AE41" s="76"/>
    </row>
    <row r="42" spans="5:31" x14ac:dyDescent="0.25">
      <c r="E42" s="39"/>
      <c r="F42" s="40"/>
      <c r="G42" s="10"/>
      <c r="H42" s="10"/>
      <c r="I42" s="10"/>
      <c r="J42" s="10"/>
      <c r="K42" s="10"/>
      <c r="L42" s="70">
        <f t="shared" si="3"/>
        <v>0</v>
      </c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40"/>
      <c r="AD42" s="75"/>
      <c r="AE42" s="76"/>
    </row>
    <row r="43" spans="5:31" x14ac:dyDescent="0.25">
      <c r="E43" s="39"/>
      <c r="F43" s="40"/>
      <c r="G43" s="10"/>
      <c r="H43" s="10"/>
      <c r="I43" s="10"/>
      <c r="J43" s="10"/>
      <c r="K43" s="10"/>
      <c r="L43" s="70">
        <f t="shared" si="3"/>
        <v>0</v>
      </c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40"/>
      <c r="AD43" s="75"/>
      <c r="AE43" s="76"/>
    </row>
    <row r="44" spans="5:31" x14ac:dyDescent="0.25">
      <c r="E44" s="39"/>
      <c r="F44" s="40"/>
      <c r="G44" s="10"/>
      <c r="H44" s="10"/>
      <c r="I44" s="10"/>
      <c r="J44" s="10"/>
      <c r="K44" s="10"/>
      <c r="L44" s="70">
        <f t="shared" si="3"/>
        <v>0</v>
      </c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40"/>
      <c r="AD44" s="75"/>
      <c r="AE44" s="76"/>
    </row>
    <row r="45" spans="5:31" x14ac:dyDescent="0.25">
      <c r="E45" s="39"/>
      <c r="F45" s="40"/>
      <c r="G45" s="10"/>
      <c r="H45" s="10"/>
      <c r="I45" s="10"/>
      <c r="J45" s="10"/>
      <c r="K45" s="10"/>
      <c r="L45" s="70">
        <f t="shared" si="3"/>
        <v>0</v>
      </c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40"/>
      <c r="AD45" s="75"/>
      <c r="AE45" s="76"/>
    </row>
    <row r="46" spans="5:31" x14ac:dyDescent="0.25">
      <c r="E46" s="39"/>
      <c r="F46" s="40"/>
      <c r="G46" s="10"/>
      <c r="H46" s="10"/>
      <c r="I46" s="10"/>
      <c r="J46" s="10"/>
      <c r="K46" s="10"/>
      <c r="L46" s="70">
        <f t="shared" si="3"/>
        <v>0</v>
      </c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40"/>
      <c r="AD46" s="75"/>
      <c r="AE46" s="76"/>
    </row>
    <row r="47" spans="5:31" x14ac:dyDescent="0.25">
      <c r="E47" s="39"/>
      <c r="F47" s="40"/>
      <c r="G47" s="10"/>
      <c r="H47" s="10"/>
      <c r="I47" s="10"/>
      <c r="J47" s="10"/>
      <c r="K47" s="10"/>
      <c r="L47" s="70">
        <f t="shared" si="3"/>
        <v>0</v>
      </c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40"/>
      <c r="AD47" s="75"/>
      <c r="AE47" s="76"/>
    </row>
    <row r="48" spans="5:31" x14ac:dyDescent="0.25">
      <c r="E48" s="39"/>
      <c r="F48" s="40"/>
      <c r="G48" s="10"/>
      <c r="H48" s="10"/>
      <c r="I48" s="10"/>
      <c r="J48" s="10"/>
      <c r="K48" s="10"/>
      <c r="L48" s="70">
        <f t="shared" si="3"/>
        <v>0</v>
      </c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40"/>
      <c r="AD48" s="75"/>
      <c r="AE48" s="76"/>
    </row>
    <row r="49" spans="5:31" x14ac:dyDescent="0.25">
      <c r="E49" s="39"/>
      <c r="F49" s="40"/>
      <c r="G49" s="10"/>
      <c r="H49" s="10"/>
      <c r="I49" s="10"/>
      <c r="J49" s="10"/>
      <c r="K49" s="10"/>
      <c r="L49" s="70">
        <f t="shared" si="3"/>
        <v>0</v>
      </c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40"/>
      <c r="AD49" s="75"/>
      <c r="AE49" s="76"/>
    </row>
    <row r="50" spans="5:31" x14ac:dyDescent="0.25">
      <c r="E50" s="39"/>
      <c r="F50" s="40"/>
      <c r="G50" s="10"/>
      <c r="H50" s="10"/>
      <c r="I50" s="10"/>
      <c r="J50" s="10"/>
      <c r="K50" s="10"/>
      <c r="L50" s="70">
        <f t="shared" si="3"/>
        <v>0</v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40"/>
      <c r="AD50" s="75"/>
      <c r="AE50" s="76"/>
    </row>
    <row r="51" spans="5:31" x14ac:dyDescent="0.25">
      <c r="E51" s="39"/>
      <c r="F51" s="40"/>
      <c r="G51" s="10"/>
      <c r="H51" s="10"/>
      <c r="I51" s="10"/>
      <c r="J51" s="10"/>
      <c r="K51" s="10"/>
      <c r="L51" s="70">
        <f t="shared" si="3"/>
        <v>0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40"/>
      <c r="AD51" s="75"/>
      <c r="AE51" s="76"/>
    </row>
    <row r="52" spans="5:31" x14ac:dyDescent="0.25">
      <c r="E52" s="39"/>
      <c r="F52" s="40"/>
      <c r="G52" s="10"/>
      <c r="H52" s="10"/>
      <c r="I52" s="10"/>
      <c r="J52" s="10"/>
      <c r="K52" s="10"/>
      <c r="L52" s="70">
        <f t="shared" si="3"/>
        <v>0</v>
      </c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40"/>
      <c r="AD52" s="75"/>
      <c r="AE52" s="76"/>
    </row>
    <row r="53" spans="5:31" x14ac:dyDescent="0.25">
      <c r="E53" s="36"/>
      <c r="F53" s="40"/>
      <c r="L53" s="70">
        <f t="shared" si="3"/>
        <v>0</v>
      </c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40"/>
      <c r="AD53" s="75"/>
      <c r="AE53" s="76"/>
    </row>
    <row r="54" spans="5:31" x14ac:dyDescent="0.25">
      <c r="E54" s="36"/>
      <c r="F54" s="37"/>
      <c r="L54" s="70">
        <f t="shared" si="3"/>
        <v>0</v>
      </c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40"/>
      <c r="AD54" s="77"/>
      <c r="AE54" s="78"/>
    </row>
    <row r="55" spans="5:31" x14ac:dyDescent="0.25">
      <c r="E55" s="36"/>
      <c r="F55" s="37"/>
      <c r="L55" s="67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40"/>
      <c r="AD55" s="77"/>
      <c r="AE55" s="78"/>
    </row>
    <row r="56" spans="5:31" x14ac:dyDescent="0.25">
      <c r="E56" s="36"/>
      <c r="F56" s="37"/>
      <c r="L56" s="67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40"/>
      <c r="AD56" s="77"/>
      <c r="AE56" s="78"/>
    </row>
    <row r="57" spans="5:31" x14ac:dyDescent="0.25">
      <c r="E57" s="39"/>
      <c r="F57" s="40"/>
      <c r="G57" s="10"/>
      <c r="H57" s="10"/>
      <c r="I57" s="10"/>
      <c r="J57" s="10"/>
      <c r="K57" s="10"/>
      <c r="L57" s="67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40"/>
      <c r="AD57" s="77"/>
      <c r="AE57" s="78"/>
    </row>
    <row r="58" spans="5:31" x14ac:dyDescent="0.25">
      <c r="E58" s="39"/>
      <c r="F58" s="40"/>
      <c r="G58" s="10"/>
      <c r="H58" s="10"/>
      <c r="I58" s="10"/>
      <c r="J58" s="10"/>
      <c r="K58" s="10"/>
      <c r="L58" s="67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40"/>
      <c r="AD58" s="77"/>
      <c r="AE58" s="78"/>
    </row>
    <row r="59" spans="5:31" x14ac:dyDescent="0.25">
      <c r="E59" s="39"/>
      <c r="F59" s="40"/>
      <c r="G59" s="10"/>
      <c r="H59" s="10"/>
      <c r="I59" s="10"/>
      <c r="J59" s="10"/>
      <c r="K59" s="10"/>
      <c r="L59" s="67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40"/>
      <c r="AD59" s="77"/>
      <c r="AE59" s="78"/>
    </row>
    <row r="60" spans="5:31" x14ac:dyDescent="0.25">
      <c r="E60" s="39"/>
      <c r="F60" s="40"/>
      <c r="G60" s="10"/>
      <c r="H60" s="10"/>
      <c r="I60" s="10"/>
      <c r="J60" s="10"/>
      <c r="K60" s="10"/>
      <c r="L60" s="67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40"/>
      <c r="AD60" s="77"/>
      <c r="AE60" s="78"/>
    </row>
    <row r="61" spans="5:31" x14ac:dyDescent="0.25">
      <c r="E61" s="39"/>
      <c r="F61" s="40"/>
      <c r="G61" s="10"/>
      <c r="H61" s="10"/>
      <c r="I61" s="10"/>
      <c r="J61" s="10"/>
      <c r="K61" s="10"/>
      <c r="L61" s="67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40"/>
      <c r="AD61" s="77"/>
      <c r="AE61" s="78"/>
    </row>
    <row r="62" spans="5:31" x14ac:dyDescent="0.25">
      <c r="E62" s="39"/>
      <c r="F62" s="40"/>
      <c r="G62" s="10"/>
      <c r="H62" s="10"/>
      <c r="I62" s="10"/>
      <c r="J62" s="10"/>
      <c r="K62" s="10"/>
      <c r="L62" s="67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40"/>
      <c r="AD62" s="77"/>
      <c r="AE62" s="78"/>
    </row>
    <row r="63" spans="5:31" x14ac:dyDescent="0.25">
      <c r="E63" s="39"/>
      <c r="F63" s="40"/>
      <c r="G63" s="10"/>
      <c r="H63" s="10"/>
      <c r="I63" s="10"/>
      <c r="J63" s="10"/>
      <c r="K63" s="40"/>
      <c r="L63" s="67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40"/>
      <c r="AD63" s="77"/>
      <c r="AE63" s="78"/>
    </row>
    <row r="64" spans="5:31" x14ac:dyDescent="0.25">
      <c r="E64" s="39"/>
      <c r="F64" s="40"/>
      <c r="G64" s="10"/>
      <c r="H64" s="10"/>
      <c r="I64" s="10"/>
      <c r="J64" s="10"/>
      <c r="K64" s="40"/>
      <c r="L64" s="67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40"/>
      <c r="AD64" s="77"/>
      <c r="AE64" s="78"/>
    </row>
    <row r="65" spans="5:31" x14ac:dyDescent="0.25">
      <c r="E65" s="39"/>
      <c r="F65" s="40"/>
      <c r="G65" s="10"/>
      <c r="H65" s="10"/>
      <c r="I65" s="10"/>
      <c r="J65" s="10"/>
      <c r="K65" s="40"/>
      <c r="L65" s="67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40"/>
      <c r="AD65" s="77"/>
      <c r="AE65" s="78"/>
    </row>
    <row r="66" spans="5:31" x14ac:dyDescent="0.25">
      <c r="E66" s="39"/>
      <c r="F66" s="40"/>
      <c r="G66" s="10"/>
      <c r="H66" s="10"/>
      <c r="I66" s="10"/>
      <c r="J66" s="10"/>
      <c r="K66" s="40"/>
      <c r="L66" s="7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40"/>
      <c r="AD66" s="77"/>
      <c r="AE66" s="78"/>
    </row>
    <row r="67" spans="5:31" x14ac:dyDescent="0.25">
      <c r="E67" s="39"/>
      <c r="F67" s="40"/>
      <c r="G67" s="10"/>
      <c r="H67" s="10"/>
      <c r="I67" s="10"/>
      <c r="J67" s="10"/>
      <c r="K67" s="40"/>
      <c r="L67" s="67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40"/>
      <c r="AD67" s="77"/>
      <c r="AE67" s="78"/>
    </row>
    <row r="68" spans="5:31" x14ac:dyDescent="0.25">
      <c r="E68" s="39"/>
      <c r="F68" s="40"/>
      <c r="G68" s="10"/>
      <c r="H68" s="10"/>
      <c r="I68" s="10"/>
      <c r="J68" s="10"/>
      <c r="K68" s="40"/>
      <c r="L68" s="67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40"/>
      <c r="AD68" s="77"/>
      <c r="AE68" s="78"/>
    </row>
    <row r="69" spans="5:31" x14ac:dyDescent="0.25">
      <c r="E69" s="39"/>
      <c r="F69" s="40"/>
      <c r="G69" s="10"/>
      <c r="H69" s="10"/>
      <c r="I69" s="10"/>
      <c r="J69" s="10"/>
      <c r="K69" s="40"/>
      <c r="L69" s="67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40"/>
      <c r="AD69" s="77"/>
      <c r="AE69" s="78"/>
    </row>
    <row r="70" spans="5:31" x14ac:dyDescent="0.25">
      <c r="E70" s="39"/>
      <c r="F70" s="40"/>
      <c r="G70" s="10"/>
      <c r="H70" s="10"/>
      <c r="I70" s="10"/>
      <c r="J70" s="10"/>
      <c r="K70" s="40"/>
      <c r="L70" s="67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40"/>
      <c r="AD70" s="77"/>
      <c r="AE70" s="78"/>
    </row>
    <row r="71" spans="5:31" x14ac:dyDescent="0.25">
      <c r="E71" s="39"/>
      <c r="F71" s="40"/>
      <c r="G71" s="10"/>
      <c r="H71" s="10"/>
      <c r="I71" s="10"/>
      <c r="J71" s="10"/>
      <c r="K71" s="40"/>
      <c r="L71" s="67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40"/>
      <c r="AD71" s="77"/>
      <c r="AE71" s="78"/>
    </row>
    <row r="72" spans="5:31" x14ac:dyDescent="0.25">
      <c r="E72" s="39"/>
      <c r="F72" s="40"/>
      <c r="G72" s="10"/>
      <c r="H72" s="10"/>
      <c r="I72" s="10"/>
      <c r="J72" s="10"/>
      <c r="K72" s="40"/>
      <c r="L72" s="67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40"/>
      <c r="AD72" s="77"/>
      <c r="AE72" s="78"/>
    </row>
    <row r="73" spans="5:31" x14ac:dyDescent="0.25">
      <c r="E73" s="39"/>
      <c r="F73" s="40"/>
      <c r="G73" s="10"/>
      <c r="H73" s="10"/>
      <c r="I73" s="10"/>
      <c r="J73" s="10"/>
      <c r="K73" s="40"/>
      <c r="L73" s="67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40"/>
      <c r="AD73" s="77"/>
      <c r="AE73" s="78"/>
    </row>
    <row r="74" spans="5:31" x14ac:dyDescent="0.25">
      <c r="E74" s="39"/>
      <c r="F74" s="40"/>
      <c r="G74" s="10"/>
      <c r="H74" s="10"/>
      <c r="I74" s="10"/>
      <c r="J74" s="10"/>
      <c r="K74" s="40"/>
      <c r="L74" s="67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40"/>
      <c r="AD74" s="81"/>
      <c r="AE74" s="82"/>
    </row>
    <row r="75" spans="5:31" x14ac:dyDescent="0.25">
      <c r="E75" s="39"/>
      <c r="F75" s="40"/>
      <c r="G75" s="10"/>
      <c r="H75" s="10"/>
      <c r="I75" s="10"/>
      <c r="J75" s="10"/>
      <c r="K75" s="40"/>
      <c r="L75" s="67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40"/>
      <c r="AD75" s="39"/>
      <c r="AE75" s="40"/>
    </row>
    <row r="76" spans="5:31" x14ac:dyDescent="0.25">
      <c r="E76" s="39"/>
      <c r="F76" s="40"/>
      <c r="G76" s="10"/>
      <c r="H76" s="10"/>
      <c r="I76" s="10"/>
      <c r="J76" s="10"/>
      <c r="K76" s="40"/>
      <c r="L76" s="67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40"/>
      <c r="AD76" s="39"/>
      <c r="AE76" s="40"/>
    </row>
    <row r="77" spans="5:31" x14ac:dyDescent="0.25">
      <c r="E77" s="39"/>
      <c r="F77" s="40"/>
      <c r="G77" s="10"/>
      <c r="H77" s="10"/>
      <c r="I77" s="10"/>
      <c r="J77" s="10"/>
      <c r="K77" s="40"/>
      <c r="L77" s="67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40"/>
      <c r="AD77" s="39"/>
      <c r="AE77" s="40"/>
    </row>
    <row r="78" spans="5:31" x14ac:dyDescent="0.25">
      <c r="E78" s="39"/>
      <c r="F78" s="40"/>
      <c r="G78" s="10"/>
      <c r="H78" s="10"/>
      <c r="I78" s="10"/>
      <c r="J78" s="10"/>
      <c r="K78" s="40"/>
      <c r="L78" s="7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40"/>
      <c r="AD78" s="39"/>
      <c r="AE78" s="40"/>
    </row>
    <row r="79" spans="5:31" x14ac:dyDescent="0.25">
      <c r="E79" s="39"/>
      <c r="F79" s="40"/>
      <c r="G79" s="10"/>
      <c r="H79" s="10"/>
      <c r="I79" s="10"/>
      <c r="J79" s="10"/>
      <c r="K79" s="10"/>
      <c r="L79" s="7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40"/>
      <c r="AD79" s="39"/>
      <c r="AE79" s="40"/>
    </row>
    <row r="80" spans="5:31" x14ac:dyDescent="0.25">
      <c r="E80" s="39"/>
      <c r="F80" s="40"/>
      <c r="G80" s="10"/>
      <c r="H80" s="10"/>
      <c r="I80" s="10"/>
      <c r="J80" s="10"/>
      <c r="K80" s="10"/>
      <c r="L80" s="7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40"/>
      <c r="AD80" s="39"/>
      <c r="AE80" s="40"/>
    </row>
    <row r="81" spans="3:31" x14ac:dyDescent="0.25">
      <c r="E81" s="39"/>
      <c r="F81" s="40"/>
      <c r="G81" s="10"/>
      <c r="H81" s="10"/>
      <c r="I81" s="10"/>
      <c r="J81" s="10"/>
      <c r="K81" s="10"/>
      <c r="L81" s="7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40"/>
      <c r="AD81" s="39"/>
      <c r="AE81" s="40"/>
    </row>
    <row r="82" spans="3:31" x14ac:dyDescent="0.25">
      <c r="E82" s="39"/>
      <c r="F82" s="40"/>
      <c r="G82" s="10"/>
      <c r="H82" s="10"/>
      <c r="I82" s="10"/>
      <c r="J82" s="10"/>
      <c r="K82" s="10"/>
      <c r="L82" s="7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40"/>
      <c r="AD82" s="39"/>
      <c r="AE82" s="40"/>
    </row>
    <row r="83" spans="3:31" x14ac:dyDescent="0.25">
      <c r="E83" s="39"/>
      <c r="F83" s="40"/>
      <c r="G83" s="10"/>
      <c r="H83" s="10"/>
      <c r="I83" s="10"/>
      <c r="J83" s="10"/>
      <c r="K83" s="10"/>
      <c r="L83" s="67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40"/>
      <c r="AD83" s="39"/>
      <c r="AE83" s="40"/>
    </row>
    <row r="84" spans="3:31" x14ac:dyDescent="0.25">
      <c r="E84" s="39"/>
      <c r="F84" s="40"/>
      <c r="G84" s="10"/>
      <c r="H84" s="10"/>
      <c r="I84" s="10"/>
      <c r="J84" s="10"/>
      <c r="K84" s="10"/>
      <c r="L84" s="67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40"/>
      <c r="AD84" s="39"/>
      <c r="AE84" s="40"/>
    </row>
    <row r="85" spans="3:31" x14ac:dyDescent="0.25">
      <c r="E85" s="39"/>
      <c r="F85" s="71"/>
      <c r="G85" s="10"/>
      <c r="H85" s="10"/>
      <c r="I85" s="10"/>
      <c r="J85" s="10"/>
      <c r="K85" s="10"/>
      <c r="L85" s="67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40"/>
      <c r="AD85" s="73"/>
      <c r="AE85" s="74"/>
    </row>
    <row r="86" spans="3:31" x14ac:dyDescent="0.25">
      <c r="C86" s="3" t="s">
        <v>8</v>
      </c>
      <c r="E86" s="38">
        <f t="shared" ref="E86:AC86" si="4">SUM(E6:E85)</f>
        <v>3679.09</v>
      </c>
      <c r="F86" s="38">
        <f t="shared" si="4"/>
        <v>931.07999999999993</v>
      </c>
      <c r="G86" s="38">
        <f t="shared" si="4"/>
        <v>3000</v>
      </c>
      <c r="H86" s="38">
        <f t="shared" si="4"/>
        <v>500</v>
      </c>
      <c r="I86" s="38">
        <f t="shared" si="4"/>
        <v>0</v>
      </c>
      <c r="J86" s="38">
        <f t="shared" si="4"/>
        <v>178.92</v>
      </c>
      <c r="K86" s="38">
        <f t="shared" si="4"/>
        <v>0.17</v>
      </c>
      <c r="L86" s="38">
        <f t="shared" si="4"/>
        <v>3679.09</v>
      </c>
      <c r="M86" s="38">
        <f t="shared" si="4"/>
        <v>318.45999999999998</v>
      </c>
      <c r="N86" s="38">
        <f t="shared" si="4"/>
        <v>0</v>
      </c>
      <c r="O86" s="38">
        <f t="shared" si="4"/>
        <v>13.62</v>
      </c>
      <c r="P86" s="38">
        <f t="shared" si="4"/>
        <v>40</v>
      </c>
      <c r="Q86" s="38">
        <f t="shared" si="4"/>
        <v>0</v>
      </c>
      <c r="R86" s="38">
        <f t="shared" si="4"/>
        <v>559</v>
      </c>
      <c r="S86" s="38">
        <f t="shared" si="4"/>
        <v>0</v>
      </c>
      <c r="T86" s="38">
        <f t="shared" si="4"/>
        <v>0</v>
      </c>
      <c r="U86" s="38">
        <f t="shared" si="4"/>
        <v>0</v>
      </c>
      <c r="V86" s="38">
        <f t="shared" si="4"/>
        <v>0</v>
      </c>
      <c r="W86" s="38">
        <f t="shared" si="4"/>
        <v>0</v>
      </c>
      <c r="X86" s="38">
        <f t="shared" si="4"/>
        <v>0</v>
      </c>
      <c r="Y86" s="38">
        <f t="shared" si="4"/>
        <v>0</v>
      </c>
      <c r="Z86" s="38">
        <f t="shared" si="4"/>
        <v>931.07999999999993</v>
      </c>
      <c r="AA86" s="38">
        <f t="shared" si="4"/>
        <v>0</v>
      </c>
      <c r="AB86" s="38">
        <f t="shared" si="4"/>
        <v>0</v>
      </c>
      <c r="AC86" s="69">
        <f t="shared" si="4"/>
        <v>0</v>
      </c>
      <c r="AD86" s="4"/>
      <c r="AE86" s="37"/>
    </row>
    <row r="87" spans="3:31" x14ac:dyDescent="0.25">
      <c r="E87" s="36"/>
      <c r="F87" s="37"/>
      <c r="Y87" s="9"/>
      <c r="Z87" s="9"/>
      <c r="AA87" s="9"/>
      <c r="AB87" s="9"/>
      <c r="AC87" s="37"/>
      <c r="AE87" s="37"/>
    </row>
    <row r="88" spans="3:31" ht="15.75" thickBot="1" x14ac:dyDescent="0.3">
      <c r="C88" s="3" t="s">
        <v>56</v>
      </c>
      <c r="E88" s="66" t="s">
        <v>83</v>
      </c>
      <c r="F88" s="66" t="s">
        <v>83</v>
      </c>
      <c r="G88" s="4">
        <f>Budget!H34</f>
        <v>0</v>
      </c>
      <c r="H88" s="66" t="s">
        <v>83</v>
      </c>
      <c r="I88" s="72"/>
      <c r="J88" s="4">
        <f>Budget!H27</f>
        <v>0</v>
      </c>
      <c r="K88" s="56" t="s">
        <v>83</v>
      </c>
      <c r="L88" s="56" t="s">
        <v>83</v>
      </c>
      <c r="M88" s="4">
        <f>Budget!H6</f>
        <v>1200</v>
      </c>
      <c r="N88" s="4">
        <f>Budget!H7</f>
        <v>50</v>
      </c>
      <c r="O88" s="4">
        <f>Budget!H19</f>
        <v>120</v>
      </c>
      <c r="P88" s="4">
        <f>Budget!H9+Budget!H15</f>
        <v>550</v>
      </c>
      <c r="Q88" s="4">
        <f>Budget!H11</f>
        <v>375</v>
      </c>
      <c r="R88" s="4">
        <f>Budget!H22</f>
        <v>0</v>
      </c>
      <c r="S88" s="4">
        <f>Budget!H12+Budget!H13+Budget!H14</f>
        <v>200</v>
      </c>
      <c r="T88" s="4">
        <f>Budget!H17</f>
        <v>700</v>
      </c>
      <c r="U88" s="4">
        <f>Budget!H10</f>
        <v>250</v>
      </c>
      <c r="V88" s="4">
        <f>Budget!H16</f>
        <v>300</v>
      </c>
      <c r="W88" s="4"/>
      <c r="X88" s="4">
        <f>Budget!H18</f>
        <v>50</v>
      </c>
      <c r="Y88" s="10">
        <f>Budget!H8</f>
        <v>100</v>
      </c>
      <c r="Z88" s="56" t="s">
        <v>83</v>
      </c>
      <c r="AA88" s="56"/>
      <c r="AB88" s="56" t="s">
        <v>83</v>
      </c>
      <c r="AC88" s="57" t="s">
        <v>83</v>
      </c>
      <c r="AE88" s="37"/>
    </row>
    <row r="89" spans="3:31" ht="15.75" thickTop="1" x14ac:dyDescent="0.25">
      <c r="E89" s="36"/>
      <c r="F89" s="37"/>
      <c r="K89" s="62"/>
      <c r="L89" s="62"/>
      <c r="Y89" s="9"/>
      <c r="Z89" s="58"/>
      <c r="AA89" s="58"/>
      <c r="AB89" s="58"/>
      <c r="AC89" s="59"/>
      <c r="AE89" s="37"/>
    </row>
    <row r="90" spans="3:31" ht="15.75" thickBot="1" x14ac:dyDescent="0.3">
      <c r="C90" s="3" t="s">
        <v>34</v>
      </c>
      <c r="E90" s="66" t="s">
        <v>83</v>
      </c>
      <c r="F90" s="66" t="s">
        <v>83</v>
      </c>
      <c r="G90" s="42">
        <f t="shared" ref="G90:J90" si="5">G86-G88</f>
        <v>3000</v>
      </c>
      <c r="H90" s="66"/>
      <c r="I90" s="66"/>
      <c r="J90" s="42">
        <f t="shared" si="5"/>
        <v>178.92</v>
      </c>
      <c r="K90" s="60"/>
      <c r="L90" s="60"/>
      <c r="M90" s="65">
        <f>M88-M86</f>
        <v>881.54</v>
      </c>
      <c r="N90" s="65">
        <f t="shared" ref="N90:Y90" si="6">N88-N86</f>
        <v>50</v>
      </c>
      <c r="O90" s="65">
        <f t="shared" si="6"/>
        <v>106.38</v>
      </c>
      <c r="P90" s="65">
        <f t="shared" si="6"/>
        <v>510</v>
      </c>
      <c r="Q90" s="65">
        <f t="shared" si="6"/>
        <v>375</v>
      </c>
      <c r="R90" s="65">
        <f t="shared" si="6"/>
        <v>-559</v>
      </c>
      <c r="S90" s="65">
        <f t="shared" si="6"/>
        <v>200</v>
      </c>
      <c r="T90" s="65">
        <f t="shared" si="6"/>
        <v>700</v>
      </c>
      <c r="U90" s="65">
        <f t="shared" si="6"/>
        <v>250</v>
      </c>
      <c r="V90" s="65">
        <f t="shared" si="6"/>
        <v>300</v>
      </c>
      <c r="W90" s="65">
        <f t="shared" si="6"/>
        <v>0</v>
      </c>
      <c r="X90" s="65">
        <f t="shared" si="6"/>
        <v>50</v>
      </c>
      <c r="Y90" s="65">
        <f t="shared" si="6"/>
        <v>100</v>
      </c>
      <c r="Z90" s="60"/>
      <c r="AA90" s="60"/>
      <c r="AB90" s="60"/>
      <c r="AC90" s="60"/>
      <c r="AD90" s="54"/>
      <c r="AE90" s="55"/>
    </row>
    <row r="91" spans="3:31" ht="15.75" thickTop="1" x14ac:dyDescent="0.25"/>
    <row r="93" spans="3:31" x14ac:dyDescent="0.25">
      <c r="C93" s="3" t="s">
        <v>60</v>
      </c>
      <c r="E93" s="4">
        <f>E86-SUM(G86:K86)</f>
        <v>0</v>
      </c>
    </row>
    <row r="94" spans="3:31" x14ac:dyDescent="0.25">
      <c r="C94" s="3" t="s">
        <v>59</v>
      </c>
      <c r="E94" s="4">
        <f>F86-SUM(M86:Y86)</f>
        <v>0</v>
      </c>
    </row>
  </sheetData>
  <pageMargins left="0.7" right="0.7" top="0.75" bottom="0.75" header="0.3" footer="0.3"/>
  <pageSetup paperSize="9" scale="4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R34"/>
  <sheetViews>
    <sheetView topLeftCell="A6" workbookViewId="0">
      <selection activeCell="H21" sqref="H21"/>
    </sheetView>
  </sheetViews>
  <sheetFormatPr defaultRowHeight="15" x14ac:dyDescent="0.25"/>
  <sheetData>
    <row r="1" spans="3:14" ht="21" x14ac:dyDescent="0.35">
      <c r="C1" s="6" t="s">
        <v>91</v>
      </c>
    </row>
    <row r="2" spans="3:14" ht="21" x14ac:dyDescent="0.35">
      <c r="C2" s="6" t="s">
        <v>95</v>
      </c>
      <c r="G2" s="6"/>
    </row>
    <row r="3" spans="3:14" x14ac:dyDescent="0.25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3:14" ht="21" x14ac:dyDescent="0.35">
      <c r="C4" s="6" t="s">
        <v>19</v>
      </c>
    </row>
    <row r="6" spans="3:14" x14ac:dyDescent="0.25">
      <c r="C6" t="s">
        <v>37</v>
      </c>
      <c r="H6">
        <v>1200</v>
      </c>
    </row>
    <row r="7" spans="3:14" x14ac:dyDescent="0.25">
      <c r="C7" t="s">
        <v>21</v>
      </c>
      <c r="H7">
        <v>50</v>
      </c>
    </row>
    <row r="8" spans="3:14" x14ac:dyDescent="0.25">
      <c r="C8" t="s">
        <v>22</v>
      </c>
      <c r="H8">
        <v>100</v>
      </c>
    </row>
    <row r="9" spans="3:14" x14ac:dyDescent="0.25">
      <c r="C9" t="s">
        <v>38</v>
      </c>
      <c r="H9">
        <v>500</v>
      </c>
    </row>
    <row r="10" spans="3:14" x14ac:dyDescent="0.25">
      <c r="C10" t="s">
        <v>55</v>
      </c>
      <c r="H10">
        <v>250</v>
      </c>
    </row>
    <row r="11" spans="3:14" x14ac:dyDescent="0.25">
      <c r="C11" t="s">
        <v>25</v>
      </c>
      <c r="H11">
        <v>375</v>
      </c>
    </row>
    <row r="12" spans="3:14" x14ac:dyDescent="0.25">
      <c r="C12" t="s">
        <v>92</v>
      </c>
      <c r="H12">
        <v>40</v>
      </c>
    </row>
    <row r="13" spans="3:14" x14ac:dyDescent="0.25">
      <c r="C13" t="s">
        <v>96</v>
      </c>
      <c r="H13">
        <v>120</v>
      </c>
    </row>
    <row r="14" spans="3:14" x14ac:dyDescent="0.25">
      <c r="C14" t="s">
        <v>97</v>
      </c>
      <c r="H14">
        <v>40</v>
      </c>
    </row>
    <row r="15" spans="3:14" x14ac:dyDescent="0.25">
      <c r="C15" t="s">
        <v>64</v>
      </c>
      <c r="H15">
        <v>50</v>
      </c>
    </row>
    <row r="16" spans="3:14" x14ac:dyDescent="0.25">
      <c r="C16" t="s">
        <v>27</v>
      </c>
      <c r="H16">
        <v>300</v>
      </c>
    </row>
    <row r="17" spans="3:18" x14ac:dyDescent="0.25">
      <c r="C17" t="s">
        <v>98</v>
      </c>
      <c r="H17">
        <v>700</v>
      </c>
    </row>
    <row r="18" spans="3:18" x14ac:dyDescent="0.25">
      <c r="C18" t="s">
        <v>63</v>
      </c>
      <c r="H18">
        <v>50</v>
      </c>
    </row>
    <row r="19" spans="3:18" x14ac:dyDescent="0.25">
      <c r="C19" t="s">
        <v>99</v>
      </c>
      <c r="H19">
        <v>120</v>
      </c>
    </row>
    <row r="20" spans="3:18" x14ac:dyDescent="0.25">
      <c r="C20" t="s">
        <v>75</v>
      </c>
      <c r="H20">
        <v>0</v>
      </c>
    </row>
    <row r="21" spans="3:18" x14ac:dyDescent="0.25">
      <c r="C21" t="s">
        <v>65</v>
      </c>
      <c r="H21">
        <v>0</v>
      </c>
    </row>
    <row r="22" spans="3:18" ht="15.75" thickBot="1" x14ac:dyDescent="0.3">
      <c r="C22" t="s">
        <v>62</v>
      </c>
      <c r="H22">
        <v>0</v>
      </c>
    </row>
    <row r="23" spans="3:18" ht="15.75" thickBot="1" x14ac:dyDescent="0.3">
      <c r="C23" t="s">
        <v>33</v>
      </c>
      <c r="H23" s="5">
        <f>SUM(H6:H22)</f>
        <v>3895</v>
      </c>
      <c r="R23" s="5"/>
    </row>
    <row r="25" spans="3:18" ht="21" x14ac:dyDescent="0.35">
      <c r="C25" s="6" t="s">
        <v>14</v>
      </c>
    </row>
    <row r="27" spans="3:18" ht="15.75" thickBot="1" x14ac:dyDescent="0.3">
      <c r="C27" t="s">
        <v>39</v>
      </c>
    </row>
    <row r="28" spans="3:18" ht="15.75" thickBot="1" x14ac:dyDescent="0.3">
      <c r="H28" s="5">
        <f>SUM(H27:H27)</f>
        <v>0</v>
      </c>
    </row>
    <row r="30" spans="3:18" ht="15.75" thickBot="1" x14ac:dyDescent="0.3"/>
    <row r="31" spans="3:18" ht="19.5" thickBot="1" x14ac:dyDescent="0.35">
      <c r="C31" s="1" t="s">
        <v>40</v>
      </c>
      <c r="H31" s="5">
        <f>H23-H28</f>
        <v>3895</v>
      </c>
    </row>
    <row r="32" spans="3:18" ht="15.75" thickBot="1" x14ac:dyDescent="0.3"/>
    <row r="33" spans="3:8" ht="19.5" thickBot="1" x14ac:dyDescent="0.35">
      <c r="C33" s="1" t="s">
        <v>114</v>
      </c>
      <c r="H33" s="5">
        <v>3000</v>
      </c>
    </row>
    <row r="34" spans="3:8" ht="18.75" x14ac:dyDescent="0.3">
      <c r="C34" s="1"/>
      <c r="H34" s="9"/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C736-D408-4B3A-A072-F3AF445245F2}">
  <sheetPr>
    <pageSetUpPr fitToPage="1"/>
  </sheetPr>
  <dimension ref="A1:G21"/>
  <sheetViews>
    <sheetView topLeftCell="A3" zoomScale="130" zoomScaleNormal="130" workbookViewId="0">
      <selection activeCell="G5" sqref="G5"/>
    </sheetView>
  </sheetViews>
  <sheetFormatPr defaultRowHeight="15" x14ac:dyDescent="0.25"/>
  <cols>
    <col min="1" max="1" width="14.7109375" style="45" customWidth="1"/>
    <col min="2" max="2" width="30.85546875" style="45" customWidth="1"/>
    <col min="3" max="5" width="12.5703125" style="4" customWidth="1"/>
    <col min="7" max="7" width="12.28515625" customWidth="1"/>
  </cols>
  <sheetData>
    <row r="1" spans="1:7" x14ac:dyDescent="0.25">
      <c r="A1" s="43" t="s">
        <v>66</v>
      </c>
      <c r="B1" s="44"/>
    </row>
    <row r="2" spans="1:7" x14ac:dyDescent="0.25">
      <c r="A2" s="43"/>
      <c r="B2" s="44"/>
    </row>
    <row r="3" spans="1:7" x14ac:dyDescent="0.25">
      <c r="C3" s="46" t="s">
        <v>62</v>
      </c>
      <c r="D3" s="46" t="s">
        <v>67</v>
      </c>
      <c r="E3" s="46" t="s">
        <v>82</v>
      </c>
      <c r="F3" s="2" t="s">
        <v>33</v>
      </c>
      <c r="G3" s="46" t="s">
        <v>68</v>
      </c>
    </row>
    <row r="4" spans="1:7" x14ac:dyDescent="0.25">
      <c r="G4">
        <v>2300.42</v>
      </c>
    </row>
    <row r="6" spans="1:7" x14ac:dyDescent="0.25">
      <c r="F6" s="4">
        <f t="shared" ref="F6:F14" si="0">C6+D6+E6</f>
        <v>0</v>
      </c>
    </row>
    <row r="7" spans="1:7" x14ac:dyDescent="0.25">
      <c r="C7" s="47"/>
      <c r="D7" s="48"/>
      <c r="E7" s="48"/>
      <c r="F7" s="4">
        <f t="shared" si="0"/>
        <v>0</v>
      </c>
    </row>
    <row r="8" spans="1:7" x14ac:dyDescent="0.25">
      <c r="C8" s="47"/>
      <c r="D8" s="48"/>
      <c r="E8" s="48"/>
      <c r="F8" s="4">
        <f t="shared" si="0"/>
        <v>0</v>
      </c>
    </row>
    <row r="9" spans="1:7" x14ac:dyDescent="0.25">
      <c r="C9" s="47"/>
      <c r="D9" s="48"/>
      <c r="E9" s="48"/>
      <c r="F9" s="4">
        <f t="shared" si="0"/>
        <v>0</v>
      </c>
    </row>
    <row r="10" spans="1:7" x14ac:dyDescent="0.25">
      <c r="C10" s="47"/>
      <c r="D10" s="48"/>
      <c r="E10" s="48"/>
      <c r="F10" s="4">
        <f t="shared" si="0"/>
        <v>0</v>
      </c>
    </row>
    <row r="11" spans="1:7" x14ac:dyDescent="0.25">
      <c r="C11" s="47"/>
      <c r="D11" s="48"/>
      <c r="E11" s="48"/>
      <c r="F11" s="4">
        <f t="shared" si="0"/>
        <v>0</v>
      </c>
    </row>
    <row r="12" spans="1:7" x14ac:dyDescent="0.25">
      <c r="C12" s="47"/>
      <c r="D12" s="48"/>
      <c r="E12" s="48"/>
      <c r="F12" s="4">
        <f t="shared" si="0"/>
        <v>0</v>
      </c>
    </row>
    <row r="13" spans="1:7" x14ac:dyDescent="0.25">
      <c r="C13" s="47"/>
      <c r="D13" s="48"/>
      <c r="E13" s="48"/>
      <c r="F13" s="4">
        <f t="shared" si="0"/>
        <v>0</v>
      </c>
    </row>
    <row r="14" spans="1:7" x14ac:dyDescent="0.25">
      <c r="C14" s="47"/>
      <c r="D14" s="48"/>
      <c r="E14" s="48"/>
      <c r="F14" s="4">
        <f t="shared" si="0"/>
        <v>0</v>
      </c>
    </row>
    <row r="15" spans="1:7" x14ac:dyDescent="0.25">
      <c r="C15" s="47"/>
      <c r="D15" s="48"/>
      <c r="E15" s="48"/>
      <c r="F15" s="4"/>
    </row>
    <row r="16" spans="1:7" x14ac:dyDescent="0.25">
      <c r="C16" s="47"/>
      <c r="D16" s="48"/>
      <c r="E16" s="48"/>
      <c r="F16" s="4"/>
    </row>
    <row r="17" spans="2:7" x14ac:dyDescent="0.25">
      <c r="C17" s="47"/>
      <c r="D17" s="48"/>
      <c r="E17" s="48"/>
      <c r="F17" s="4"/>
    </row>
    <row r="18" spans="2:7" x14ac:dyDescent="0.25">
      <c r="C18" s="47"/>
      <c r="D18" s="48"/>
      <c r="E18" s="48"/>
      <c r="F18" s="4"/>
    </row>
    <row r="19" spans="2:7" x14ac:dyDescent="0.25">
      <c r="C19" s="47"/>
      <c r="D19" s="48"/>
      <c r="E19" s="48"/>
      <c r="F19" s="4"/>
    </row>
    <row r="20" spans="2:7" x14ac:dyDescent="0.25">
      <c r="B20" s="45" t="s">
        <v>33</v>
      </c>
      <c r="C20" s="23">
        <f>SUM(C6:C7)</f>
        <v>0</v>
      </c>
      <c r="D20" s="23">
        <f>SUM(D6:D19)</f>
        <v>0</v>
      </c>
      <c r="E20" s="23">
        <f>SUM(E5:E19)</f>
        <v>0</v>
      </c>
      <c r="F20" s="23">
        <f>SUM(F6:F19)</f>
        <v>0</v>
      </c>
      <c r="G20" s="23">
        <f>G4+E5-E8+D20-E9-E10</f>
        <v>2300.42</v>
      </c>
    </row>
    <row r="21" spans="2:7" x14ac:dyDescent="0.25">
      <c r="G21" s="4"/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Full Reconciliation</vt:lpstr>
      <vt:lpstr>Budget Comparison</vt:lpstr>
      <vt:lpstr>Cash book</vt:lpstr>
      <vt:lpstr>Budget</vt:lpstr>
      <vt:lpstr>Savings Account</vt:lpstr>
      <vt:lpstr>'Budget Comparison'!Print_Area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</dc:creator>
  <cp:keywords/>
  <dc:description/>
  <cp:lastModifiedBy>Laptop</cp:lastModifiedBy>
  <cp:revision/>
  <cp:lastPrinted>2022-03-24T13:25:00Z</cp:lastPrinted>
  <dcterms:created xsi:type="dcterms:W3CDTF">2011-06-26T08:01:14Z</dcterms:created>
  <dcterms:modified xsi:type="dcterms:W3CDTF">2022-07-18T14:35:55Z</dcterms:modified>
  <cp:category/>
  <cp:contentStatus/>
</cp:coreProperties>
</file>