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2022\"/>
    </mc:Choice>
  </mc:AlternateContent>
  <xr:revisionPtr revIDLastSave="0" documentId="13_ncr:1_{D7531763-898E-4954-8E31-18BCE1AF790A}" xr6:coauthVersionLast="47" xr6:coauthVersionMax="47" xr10:uidLastSave="{00000000-0000-0000-0000-000000000000}"/>
  <bookViews>
    <workbookView xWindow="-120" yWindow="-120" windowWidth="20730" windowHeight="11160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9" l="1"/>
  <c r="C14" i="9" s="1"/>
  <c r="F27" i="3"/>
  <c r="D27" i="3"/>
  <c r="B27" i="3"/>
  <c r="H27" i="3"/>
  <c r="H23" i="13"/>
  <c r="H26" i="3"/>
  <c r="H23" i="3"/>
  <c r="H22" i="3"/>
  <c r="C22" i="9"/>
  <c r="AD7" i="15"/>
  <c r="AD8" i="15"/>
  <c r="AD9" i="15" s="1"/>
  <c r="AD6" i="15"/>
  <c r="L9" i="15"/>
  <c r="L8" i="15"/>
  <c r="L7" i="15"/>
  <c r="L6" i="15"/>
  <c r="B29" i="9" l="1"/>
  <c r="B24" i="9" s="1"/>
  <c r="F13" i="16"/>
  <c r="L45" i="15"/>
  <c r="L52" i="15"/>
  <c r="L51" i="15"/>
  <c r="L50" i="15"/>
  <c r="L49" i="15"/>
  <c r="L48" i="15"/>
  <c r="L47" i="15"/>
  <c r="L46" i="15"/>
  <c r="L44" i="15"/>
  <c r="L39" i="15"/>
  <c r="L38" i="15"/>
  <c r="L37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F84" i="15" l="1"/>
  <c r="X86" i="15" l="1"/>
  <c r="S86" i="15"/>
  <c r="O86" i="15"/>
  <c r="E20" i="16"/>
  <c r="L16" i="15"/>
  <c r="L17" i="15"/>
  <c r="L19" i="15"/>
  <c r="H25" i="3"/>
  <c r="D25" i="3" s="1"/>
  <c r="D23" i="3"/>
  <c r="Z7" i="15"/>
  <c r="Z8" i="15"/>
  <c r="Z9" i="15"/>
  <c r="Z6" i="15"/>
  <c r="L10" i="15"/>
  <c r="L11" i="15"/>
  <c r="L12" i="15"/>
  <c r="L13" i="15"/>
  <c r="L14" i="15"/>
  <c r="AA84" i="15" l="1"/>
  <c r="H84" i="15" l="1"/>
  <c r="AB84" i="15"/>
  <c r="AC84" i="15"/>
  <c r="I84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N84" i="15" l="1"/>
  <c r="O84" i="15"/>
  <c r="P84" i="15"/>
  <c r="Q84" i="15"/>
  <c r="R84" i="15"/>
  <c r="S84" i="15"/>
  <c r="T84" i="15"/>
  <c r="U84" i="15"/>
  <c r="V84" i="15"/>
  <c r="W84" i="15"/>
  <c r="B26" i="3" s="1"/>
  <c r="F26" i="3" s="1"/>
  <c r="X84" i="15"/>
  <c r="Y84" i="15"/>
  <c r="M84" i="15"/>
  <c r="J84" i="15"/>
  <c r="K84" i="15"/>
  <c r="G84" i="15"/>
  <c r="B21" i="9"/>
  <c r="E84" i="15"/>
  <c r="B20" i="9" l="1"/>
  <c r="C25" i="9" s="1"/>
  <c r="C9" i="9" l="1"/>
  <c r="B8" i="3" l="1"/>
  <c r="B32" i="3"/>
  <c r="B16" i="3"/>
  <c r="B21" i="3" l="1"/>
  <c r="B25" i="3"/>
  <c r="F25" i="3" s="1"/>
  <c r="L15" i="15" l="1"/>
  <c r="W88" i="15" l="1"/>
  <c r="X88" i="15"/>
  <c r="U86" i="15"/>
  <c r="P86" i="15"/>
  <c r="P88" i="15" s="1"/>
  <c r="V86" i="15"/>
  <c r="V88" i="15" s="1"/>
  <c r="Q86" i="15"/>
  <c r="Q88" i="15" s="1"/>
  <c r="B30" i="9" l="1"/>
  <c r="C31" i="9" s="1"/>
  <c r="C33" i="9" s="1"/>
  <c r="R88" i="15"/>
  <c r="S88" i="15"/>
  <c r="B19" i="3"/>
  <c r="U88" i="15"/>
  <c r="L84" i="15" l="1"/>
  <c r="Z84" i="15"/>
  <c r="T86" i="15"/>
  <c r="T88" i="15" s="1"/>
  <c r="D22" i="3"/>
  <c r="B22" i="3"/>
  <c r="D20" i="16"/>
  <c r="G20" i="16" s="1"/>
  <c r="F20" i="16"/>
  <c r="C20" i="16"/>
  <c r="H28" i="13"/>
  <c r="H31" i="13" l="1"/>
  <c r="F22" i="3"/>
  <c r="J86" i="15" l="1"/>
  <c r="Y86" i="15"/>
  <c r="O88" i="15"/>
  <c r="N86" i="15"/>
  <c r="N88" i="15" s="1"/>
  <c r="M86" i="15"/>
  <c r="G86" i="15"/>
  <c r="B18" i="3"/>
  <c r="D19" i="3" l="1"/>
  <c r="F19" i="3" s="1"/>
  <c r="Y88" i="15"/>
  <c r="J88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2" i="15" l="1"/>
  <c r="B15" i="3"/>
  <c r="B28" i="3" s="1"/>
  <c r="M88" i="15"/>
  <c r="D15" i="3"/>
  <c r="F28" i="3" l="1"/>
  <c r="F15" i="3"/>
  <c r="B37" i="3"/>
  <c r="B7" i="3"/>
  <c r="B12" i="3" s="1"/>
  <c r="B30" i="3" s="1"/>
  <c r="G88" i="15"/>
  <c r="B34" i="3" l="1"/>
  <c r="F30" i="3"/>
  <c r="E91" i="15"/>
  <c r="F12" i="3"/>
</calcChain>
</file>

<file path=xl/sharedStrings.xml><?xml version="1.0" encoding="utf-8"?>
<sst xmlns="http://schemas.openxmlformats.org/spreadsheetml/2006/main" count="166" uniqueCount="119">
  <si>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</si>
  <si>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</si>
  <si>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</si>
  <si>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</si>
  <si>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</si>
  <si>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</si>
  <si>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</si>
  <si>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</si>
  <si>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</si>
  <si>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</si>
  <si>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</si>
  <si>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</si>
  <si>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</si>
  <si>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</si>
  <si>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</si>
  <si>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</si>
  <si>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</si>
  <si>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</si>
  <si>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</si>
  <si>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</si>
  <si>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</si>
  <si>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</si>
  <si>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</si>
  <si>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</si>
  <si>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</si>
  <si>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</si>
  <si>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</si>
  <si>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</si>
  <si>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</si>
  <si>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</si>
  <si>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</si>
  <si>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</si>
  <si>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</si>
  <si>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</si>
  <si>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</si>
  <si>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</si>
  <si>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</si>
  <si>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</si>
  <si>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</si>
  <si>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</si>
  <si>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</si>
  <si>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</si>
  <si>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</si>
  <si>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</si>
  <si>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</si>
  <si>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</si>
  <si>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</si>
  <si>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</si>
  <si>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</si>
  <si>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</si>
  <si>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</si>
  <si>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</si>
  <si>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</si>
  <si>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</si>
  <si>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</si>
  <si>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</si>
  <si>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</si>
  <si>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</si>
  <si>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</si>
  <si>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</si>
  <si>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</si>
  <si>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</si>
  <si>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</si>
  <si>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</si>
  <si>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</si>
  <si>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</si>
  <si>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</si>
  <si>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</si>
  <si>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</si>
  <si>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</si>
  <si>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</si>
  <si>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</si>
  <si>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</si>
  <si>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</si>
  <si>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</si>
  <si>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</si>
  <si>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</si>
  <si>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</si>
  <si>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</si>
  <si>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</si>
  <si>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</si>
  <si>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</si>
  <si>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</si>
  <si>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</si>
  <si>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</si>
  <si>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</si>
  <si>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</si>
  <si>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</si>
  <si>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</si>
  <si>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</si>
  <si>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</si>
  <si>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</si>
  <si>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</si>
  <si>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</si>
  <si>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</si>
  <si>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</si>
  <si>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</si>
  <si>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</si>
  <si>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</si>
  <si>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</si>
  <si>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</si>
  <si>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</si>
  <si>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</si>
  <si>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</si>
  <si>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Full Bank Reconciliation  - 30th April 2022</t>
  </si>
  <si>
    <t>Balance per Bank Statement 30th April 2022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</si>
  <si>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</si>
  <si>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</si>
  <si>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</si>
  <si>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</si>
  <si>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</si>
  <si>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</si>
  <si>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</si>
  <si>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</si>
  <si>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</si>
  <si>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</si>
  <si>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1 month</t>
  </si>
  <si>
    <t>1 month to 30th April 2022</t>
  </si>
  <si>
    <t>Suggested precept for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</si>
</sst>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C12" sqref="C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91</v>
      </c>
    </row>
    <row r="2" spans="1:3" ht="15.75" x14ac:dyDescent="0.25">
      <c r="A2" s="28"/>
    </row>
    <row r="3" spans="1:3" ht="15.75" x14ac:dyDescent="0.25">
      <c r="A3" s="27" t="s">
        <v>104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105</v>
      </c>
      <c r="B6" s="31">
        <v>199.02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199.02</v>
      </c>
    </row>
    <row r="10" spans="1:3" ht="15.75" x14ac:dyDescent="0.25">
      <c r="A10" s="28" t="s">
        <v>70</v>
      </c>
    </row>
    <row r="11" spans="1:3" ht="15.75" x14ac:dyDescent="0.25">
      <c r="A11" s="28" t="s">
        <v>105</v>
      </c>
      <c r="B11" s="31">
        <v>2300.42</v>
      </c>
      <c r="C11" s="31">
        <f>B11</f>
        <v>2300.42</v>
      </c>
    </row>
    <row r="12" spans="1:3" ht="15.75" x14ac:dyDescent="0.25">
      <c r="A12" s="28"/>
      <c r="B12" s="33"/>
    </row>
    <row r="13" spans="1:3" ht="15.75" x14ac:dyDescent="0.25">
      <c r="A13" s="28"/>
    </row>
    <row r="14" spans="1:3" ht="16.5" thickBot="1" x14ac:dyDescent="0.3">
      <c r="A14" s="28" t="s">
        <v>69</v>
      </c>
      <c r="C14" s="49">
        <f>C9+C11</f>
        <v>2499.44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71</v>
      </c>
      <c r="B18" s="50"/>
      <c r="C18" s="34"/>
    </row>
    <row r="19" spans="1:11" ht="15.75" x14ac:dyDescent="0.25">
      <c r="A19" s="28" t="s">
        <v>106</v>
      </c>
      <c r="B19" s="31">
        <v>153.58000000000001</v>
      </c>
    </row>
    <row r="20" spans="1:11" ht="15.75" x14ac:dyDescent="0.25">
      <c r="A20" s="28" t="s">
        <v>5</v>
      </c>
      <c r="B20" s="31">
        <f>'Cash book'!E84-'Cash book'!K84</f>
        <v>178.92</v>
      </c>
    </row>
    <row r="21" spans="1:11" ht="15.75" x14ac:dyDescent="0.25">
      <c r="A21" s="28" t="s">
        <v>90</v>
      </c>
      <c r="B21" s="4">
        <f>'Cash book'!F84</f>
        <v>133.47999999999999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199.02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101</v>
      </c>
      <c r="B24" s="31">
        <f>B29</f>
        <v>0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199.02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93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106</v>
      </c>
      <c r="B27" s="51">
        <v>2300.42</v>
      </c>
      <c r="C27" s="51"/>
    </row>
    <row r="28" spans="1:11" ht="15.75" x14ac:dyDescent="0.25">
      <c r="A28" s="28" t="s">
        <v>102</v>
      </c>
      <c r="B28" s="51"/>
      <c r="C28" s="51"/>
    </row>
    <row r="29" spans="1:11" ht="15.75" x14ac:dyDescent="0.25">
      <c r="A29" s="28" t="s">
        <v>103</v>
      </c>
      <c r="B29" s="51">
        <f>'Savings Account'!E8+'Savings Account'!E9+'Savings Account'!E10+'Savings Account'!E11+'Savings Account'!E13</f>
        <v>0</v>
      </c>
      <c r="C29" s="51"/>
    </row>
    <row r="30" spans="1:11" ht="15.75" x14ac:dyDescent="0.25">
      <c r="A30" s="28" t="s">
        <v>72</v>
      </c>
      <c r="B30" s="51">
        <f>'Cash book'!K84</f>
        <v>0</v>
      </c>
      <c r="C30" s="51"/>
    </row>
    <row r="31" spans="1:11" ht="15.75" x14ac:dyDescent="0.25">
      <c r="A31" s="28" t="s">
        <v>73</v>
      </c>
      <c r="B31" s="52"/>
      <c r="C31" s="51">
        <f>B27+B28-B29+B30</f>
        <v>2300.42</v>
      </c>
    </row>
    <row r="33" spans="1:3" ht="16.5" thickBot="1" x14ac:dyDescent="0.3">
      <c r="A33" s="28" t="s">
        <v>74</v>
      </c>
      <c r="B33" s="51"/>
      <c r="C33" s="49">
        <f>C25+C31</f>
        <v>2499.44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9" workbookViewId="0">
      <selection activeCell="F26" sqref="F26:F27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91</v>
      </c>
      <c r="B1" s="3"/>
      <c r="H1" s="16">
        <v>1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116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117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book'!G84</f>
        <v>0</v>
      </c>
      <c r="C7" s="12"/>
      <c r="E7" s="17"/>
      <c r="F7" s="12"/>
      <c r="G7" s="12"/>
      <c r="H7" s="41">
        <f>Budget!H33</f>
        <v>3000</v>
      </c>
      <c r="I7" s="12"/>
    </row>
    <row r="8" spans="1:10" x14ac:dyDescent="0.25">
      <c r="A8" t="s">
        <v>16</v>
      </c>
      <c r="B8" s="41">
        <f>'Cash book'!J84+'Cash book'!K84</f>
        <v>178.92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book'!H84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178.92</v>
      </c>
      <c r="C12" s="12"/>
      <c r="D12" s="41">
        <f>+H12*$H$1/12</f>
        <v>250</v>
      </c>
      <c r="E12" s="17"/>
      <c r="F12" s="41">
        <f>+B12-D12</f>
        <v>-71.080000000000013</v>
      </c>
      <c r="G12" s="12"/>
      <c r="H12" s="41">
        <f>SUM(H7:H11)</f>
        <v>3000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book'!M84</f>
        <v>119.86</v>
      </c>
      <c r="C15" s="12"/>
      <c r="D15" s="41">
        <f t="shared" ref="D15:D27" si="0">+H15*$H$1/12</f>
        <v>100</v>
      </c>
      <c r="E15" s="17"/>
      <c r="F15" s="12">
        <f t="shared" ref="F15:F28" si="1">-B15+D15</f>
        <v>-19.86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book'!N84</f>
        <v>0</v>
      </c>
      <c r="C16" s="12"/>
      <c r="D16" s="41">
        <f t="shared" si="0"/>
        <v>4.166666666666667</v>
      </c>
      <c r="E16" s="17"/>
      <c r="F16" s="12">
        <f t="shared" si="1"/>
        <v>4.166666666666667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book'!Y84</f>
        <v>0</v>
      </c>
      <c r="C17" s="12"/>
      <c r="D17" s="41">
        <f t="shared" si="0"/>
        <v>8.3333333333333339</v>
      </c>
      <c r="E17" s="17"/>
      <c r="F17" s="12">
        <f t="shared" si="1"/>
        <v>8.3333333333333339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book'!P84</f>
        <v>0</v>
      </c>
      <c r="C18" s="12"/>
      <c r="D18" s="41">
        <f t="shared" si="0"/>
        <v>45.833333333333336</v>
      </c>
      <c r="E18" s="17"/>
      <c r="F18" s="12">
        <f t="shared" si="1"/>
        <v>45.833333333333336</v>
      </c>
      <c r="G18" s="12"/>
      <c r="H18" s="41">
        <f>Budget!H9+Budget!H15</f>
        <v>550</v>
      </c>
      <c r="I18" s="12"/>
    </row>
    <row r="19" spans="1:9" x14ac:dyDescent="0.25">
      <c r="A19" t="s">
        <v>76</v>
      </c>
      <c r="B19" s="41">
        <f>'Cash book'!T84</f>
        <v>0</v>
      </c>
      <c r="C19" s="12"/>
      <c r="D19" s="41">
        <f t="shared" si="0"/>
        <v>58.333333333333336</v>
      </c>
      <c r="E19" s="17"/>
      <c r="F19" s="12">
        <f t="shared" si="1"/>
        <v>58.333333333333336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book'!U84</f>
        <v>0</v>
      </c>
      <c r="C20" s="12"/>
      <c r="D20" s="41">
        <f t="shared" si="0"/>
        <v>20.833333333333332</v>
      </c>
      <c r="E20" s="17"/>
      <c r="F20" s="12">
        <f t="shared" si="1"/>
        <v>20.833333333333332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book'!Q84</f>
        <v>0</v>
      </c>
      <c r="C21" s="12"/>
      <c r="D21" s="41">
        <f t="shared" si="0"/>
        <v>31.25</v>
      </c>
      <c r="E21" s="17"/>
      <c r="F21" s="12">
        <f t="shared" si="1"/>
        <v>31.25</v>
      </c>
      <c r="G21" s="12"/>
      <c r="H21" s="41">
        <f>Budget!H11</f>
        <v>375</v>
      </c>
      <c r="I21" s="12"/>
    </row>
    <row r="22" spans="1:9" x14ac:dyDescent="0.25">
      <c r="A22" t="s">
        <v>75</v>
      </c>
      <c r="B22" s="41">
        <f>'Cash book'!O84</f>
        <v>13.62</v>
      </c>
      <c r="C22" s="12"/>
      <c r="D22" s="41">
        <f t="shared" si="0"/>
        <v>0</v>
      </c>
      <c r="E22" s="17"/>
      <c r="F22" s="12">
        <f t="shared" si="1"/>
        <v>-13.62</v>
      </c>
      <c r="G22" s="12"/>
      <c r="H22" s="41">
        <f>Budget!H20</f>
        <v>0</v>
      </c>
      <c r="I22" s="12"/>
    </row>
    <row r="23" spans="1:9" x14ac:dyDescent="0.25">
      <c r="A23" t="s">
        <v>26</v>
      </c>
      <c r="B23" s="41">
        <f>'Cash book'!S84</f>
        <v>0</v>
      </c>
      <c r="C23" s="12"/>
      <c r="D23" s="41">
        <f t="shared" si="0"/>
        <v>10</v>
      </c>
      <c r="E23" s="17"/>
      <c r="F23" s="12">
        <f t="shared" si="1"/>
        <v>10</v>
      </c>
      <c r="G23" s="12"/>
      <c r="H23" s="41">
        <f>Budget!H12+Budget!H12+Budget!H14</f>
        <v>120</v>
      </c>
      <c r="I23" s="12"/>
    </row>
    <row r="24" spans="1:9" x14ac:dyDescent="0.25">
      <c r="A24" t="s">
        <v>27</v>
      </c>
      <c r="B24" s="41">
        <f>'Cash book'!V84</f>
        <v>0</v>
      </c>
      <c r="C24" s="12"/>
      <c r="D24" s="41">
        <f t="shared" si="0"/>
        <v>25</v>
      </c>
      <c r="E24" s="17"/>
      <c r="F24" s="17">
        <f t="shared" si="1"/>
        <v>25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book'!X84</f>
        <v>0</v>
      </c>
      <c r="C25" s="12"/>
      <c r="D25" s="41">
        <f t="shared" si="0"/>
        <v>58.333333333333336</v>
      </c>
      <c r="E25" s="17"/>
      <c r="F25" s="17">
        <f t="shared" si="1"/>
        <v>58.333333333333336</v>
      </c>
      <c r="G25" s="12"/>
      <c r="H25" s="41">
        <f>Budget!H17</f>
        <v>700</v>
      </c>
      <c r="I25" s="17"/>
    </row>
    <row r="26" spans="1:9" x14ac:dyDescent="0.25">
      <c r="A26" t="s">
        <v>65</v>
      </c>
      <c r="B26" s="41">
        <f>'Cash book'!W84</f>
        <v>0</v>
      </c>
      <c r="C26" s="12"/>
      <c r="D26" s="41">
        <f t="shared" si="0"/>
        <v>0</v>
      </c>
      <c r="E26" s="17"/>
      <c r="F26" s="17">
        <f t="shared" si="1"/>
        <v>0</v>
      </c>
      <c r="G26" s="12"/>
      <c r="H26" s="12">
        <f>Budget!H21</f>
        <v>0</v>
      </c>
      <c r="I26" s="17"/>
    </row>
    <row r="27" spans="1:9" x14ac:dyDescent="0.25">
      <c r="A27" t="s">
        <v>62</v>
      </c>
      <c r="B27" s="41">
        <f>'Cash book'!W85</f>
        <v>0</v>
      </c>
      <c r="C27" s="12"/>
      <c r="D27" s="41">
        <f t="shared" si="0"/>
        <v>0</v>
      </c>
      <c r="E27" s="17"/>
      <c r="F27" s="17">
        <f t="shared" si="1"/>
        <v>0</v>
      </c>
      <c r="G27" s="12"/>
      <c r="H27" s="12">
        <f>Budget!H22</f>
        <v>0</v>
      </c>
      <c r="I27" s="17"/>
    </row>
    <row r="28" spans="1:9" x14ac:dyDescent="0.25">
      <c r="B28" s="22">
        <f>SUM(B15:B25)</f>
        <v>133.47999999999999</v>
      </c>
      <c r="C28" s="12"/>
      <c r="D28" s="22">
        <v>0</v>
      </c>
      <c r="E28" s="17"/>
      <c r="F28" s="22">
        <f t="shared" si="1"/>
        <v>-133.47999999999999</v>
      </c>
      <c r="G28" s="12"/>
      <c r="H28" s="22">
        <f>SUM(H15:H26)</f>
        <v>4345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45.44</v>
      </c>
      <c r="C30" s="12"/>
      <c r="D30" s="41">
        <f>+D12-D28</f>
        <v>250</v>
      </c>
      <c r="E30" s="17"/>
      <c r="F30" s="41">
        <f>+B30-D30</f>
        <v>-204.56</v>
      </c>
      <c r="G30" s="12"/>
      <c r="H30" s="41">
        <f>+H12-H28</f>
        <v>-1345</v>
      </c>
      <c r="I30" s="12"/>
    </row>
    <row r="32" spans="1:9" x14ac:dyDescent="0.25">
      <c r="A32" t="s">
        <v>29</v>
      </c>
      <c r="B32" s="12">
        <f>'Full Reconciliation'!B19+'Full Reconciliation'!B27</f>
        <v>2454</v>
      </c>
      <c r="H32" s="12"/>
      <c r="I32" s="12"/>
    </row>
    <row r="34" spans="1:9" ht="15.75" thickBot="1" x14ac:dyDescent="0.3">
      <c r="A34" t="s">
        <v>30</v>
      </c>
      <c r="B34" s="26">
        <f>+B30+B32</f>
        <v>2499.44</v>
      </c>
      <c r="H34" s="18">
        <f>+H30+H32</f>
        <v>-1345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book'!F84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2"/>
  <sheetViews>
    <sheetView zoomScaleNormal="100" workbookViewId="0">
      <pane ySplit="3" topLeftCell="A4" activePane="bottomLeft" state="frozen"/>
      <selection activeCell="D1" sqref="D1"/>
      <selection pane="bottomLeft" activeCell="R10" sqref="R10"/>
    </sheetView>
  </sheetViews>
  <sheetFormatPr defaultRowHeight="15" x14ac:dyDescent="0.25"/>
  <cols>
    <col min="1" max="1" width="14.85546875" customWidth="1"/>
    <col min="2" max="2" width="26.5703125" customWidth="1"/>
    <col min="3" max="3" width="16.28515625" customWidth="1"/>
    <col min="4" max="4" width="10.8554687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78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64" t="s">
        <v>84</v>
      </c>
      <c r="AC3" s="3" t="s">
        <v>61</v>
      </c>
      <c r="AD3" s="3" t="s">
        <v>79</v>
      </c>
      <c r="AE3" s="3" t="s">
        <v>80</v>
      </c>
    </row>
    <row r="4" spans="1:31" x14ac:dyDescent="0.25">
      <c r="AD4" t="s">
        <v>81</v>
      </c>
      <c r="AE4" t="s">
        <v>81</v>
      </c>
    </row>
    <row r="5" spans="1:31" x14ac:dyDescent="0.25">
      <c r="AD5" s="53">
        <v>153.58000000000001</v>
      </c>
      <c r="AE5" s="61">
        <v>2300.42</v>
      </c>
    </row>
    <row r="6" spans="1:31" x14ac:dyDescent="0.25">
      <c r="A6" t="s">
        <v>107</v>
      </c>
      <c r="B6" t="s">
        <v>108</v>
      </c>
      <c r="C6" t="s">
        <v>109</v>
      </c>
      <c r="D6" t="s">
        <v>110</v>
      </c>
      <c r="E6" s="39"/>
      <c r="F6" s="40">
        <v>13.62</v>
      </c>
      <c r="G6" s="10"/>
      <c r="H6" s="10"/>
      <c r="I6" s="10"/>
      <c r="J6" s="10"/>
      <c r="K6" s="10"/>
      <c r="L6" s="70">
        <f t="shared" ref="L6:L9" si="0">SUM(G6:K6)</f>
        <v>0</v>
      </c>
      <c r="M6" s="38"/>
      <c r="N6" s="23"/>
      <c r="O6" s="23">
        <v>13.62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13.62</v>
      </c>
      <c r="AA6" s="23"/>
      <c r="AB6" s="23"/>
      <c r="AC6" s="11"/>
      <c r="AD6" s="39">
        <f>AD5+L6-Z6</f>
        <v>139.96</v>
      </c>
      <c r="AE6" s="76">
        <v>2300.42</v>
      </c>
    </row>
    <row r="7" spans="1:31" x14ac:dyDescent="0.25">
      <c r="A7" t="s">
        <v>111</v>
      </c>
      <c r="B7" t="s">
        <v>53</v>
      </c>
      <c r="C7" t="s">
        <v>87</v>
      </c>
      <c r="D7" t="s">
        <v>112</v>
      </c>
      <c r="E7" s="39">
        <v>178.92</v>
      </c>
      <c r="F7" s="40"/>
      <c r="G7" s="10"/>
      <c r="H7" s="10"/>
      <c r="I7" s="10"/>
      <c r="J7" s="10">
        <v>178.92</v>
      </c>
      <c r="K7" s="10"/>
      <c r="L7" s="70">
        <f t="shared" si="0"/>
        <v>178.92</v>
      </c>
      <c r="M7" s="10"/>
      <c r="N7" s="10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9" si="1">SUM(M7:Y7)</f>
        <v>0</v>
      </c>
      <c r="AA7" s="10"/>
      <c r="AB7" s="10"/>
      <c r="AC7" s="9"/>
      <c r="AD7" s="39">
        <f t="shared" ref="AD7:AD9" si="2">AD6+L7-Z7</f>
        <v>318.88</v>
      </c>
      <c r="AE7" s="76">
        <v>2300.42</v>
      </c>
    </row>
    <row r="8" spans="1:31" x14ac:dyDescent="0.25">
      <c r="A8" t="s">
        <v>113</v>
      </c>
      <c r="B8" t="s">
        <v>53</v>
      </c>
      <c r="C8" t="s">
        <v>109</v>
      </c>
      <c r="D8" t="s">
        <v>114</v>
      </c>
      <c r="E8" s="39"/>
      <c r="F8" s="40">
        <v>16.2</v>
      </c>
      <c r="G8" s="10"/>
      <c r="H8" s="10"/>
      <c r="I8" s="10"/>
      <c r="J8" s="10"/>
      <c r="K8" s="10"/>
      <c r="L8" s="70">
        <f t="shared" si="0"/>
        <v>0</v>
      </c>
      <c r="M8" s="10">
        <v>16.2</v>
      </c>
      <c r="N8" s="10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16.2</v>
      </c>
      <c r="AA8" s="10"/>
      <c r="AB8" s="10"/>
      <c r="AC8" s="37"/>
      <c r="AD8" s="39">
        <f t="shared" si="2"/>
        <v>302.68</v>
      </c>
      <c r="AE8" s="76">
        <v>2300.42</v>
      </c>
    </row>
    <row r="9" spans="1:31" x14ac:dyDescent="0.25">
      <c r="B9" t="s">
        <v>94</v>
      </c>
      <c r="C9" t="s">
        <v>109</v>
      </c>
      <c r="D9" t="s">
        <v>115</v>
      </c>
      <c r="E9" s="39"/>
      <c r="F9" s="40">
        <v>103.66</v>
      </c>
      <c r="G9" s="10"/>
      <c r="H9" s="10"/>
      <c r="I9" s="10"/>
      <c r="J9" s="10"/>
      <c r="K9" s="10"/>
      <c r="L9" s="70">
        <f t="shared" si="0"/>
        <v>0</v>
      </c>
      <c r="M9" s="10">
        <v>103.66</v>
      </c>
      <c r="N9" s="10"/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103.66</v>
      </c>
      <c r="AA9" s="10"/>
      <c r="AB9" s="10"/>
      <c r="AC9" s="37"/>
      <c r="AD9" s="79">
        <f t="shared" si="2"/>
        <v>199.02</v>
      </c>
      <c r="AE9" s="80">
        <v>2300.42</v>
      </c>
    </row>
    <row r="10" spans="1:31" x14ac:dyDescent="0.25">
      <c r="E10" s="39"/>
      <c r="F10" s="10"/>
      <c r="G10" s="39"/>
      <c r="H10" s="10"/>
      <c r="I10" s="10"/>
      <c r="J10" s="10"/>
      <c r="K10" s="10"/>
      <c r="L10" s="70">
        <f t="shared" ref="L10:L52" si="3">SUM(G10:K10)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40"/>
      <c r="AD10" s="39"/>
      <c r="AE10" s="40"/>
    </row>
    <row r="11" spans="1:31" x14ac:dyDescent="0.25">
      <c r="E11" s="39"/>
      <c r="F11" s="10"/>
      <c r="G11" s="39"/>
      <c r="H11" s="10"/>
      <c r="I11" s="10"/>
      <c r="J11" s="10"/>
      <c r="K11" s="10"/>
      <c r="L11" s="70">
        <f t="shared" si="3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40"/>
      <c r="AD11" s="39"/>
      <c r="AE11" s="40"/>
    </row>
    <row r="12" spans="1:31" x14ac:dyDescent="0.25">
      <c r="E12" s="39"/>
      <c r="F12" s="10"/>
      <c r="G12" s="39"/>
      <c r="H12" s="10"/>
      <c r="I12" s="10"/>
      <c r="J12" s="10"/>
      <c r="K12" s="10"/>
      <c r="L12" s="70">
        <f t="shared" si="3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40"/>
      <c r="AD12" s="39"/>
      <c r="AE12" s="40"/>
    </row>
    <row r="13" spans="1:31" x14ac:dyDescent="0.25">
      <c r="E13" s="39"/>
      <c r="F13" s="10"/>
      <c r="G13" s="39"/>
      <c r="H13" s="10"/>
      <c r="I13" s="10"/>
      <c r="J13" s="10"/>
      <c r="K13" s="10"/>
      <c r="L13" s="70">
        <f t="shared" si="3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40"/>
      <c r="AD13" s="39"/>
      <c r="AE13" s="40"/>
    </row>
    <row r="14" spans="1:31" x14ac:dyDescent="0.25">
      <c r="E14" s="39"/>
      <c r="F14" s="10"/>
      <c r="G14" s="39"/>
      <c r="H14" s="10"/>
      <c r="I14" s="10"/>
      <c r="J14" s="10"/>
      <c r="K14" s="10"/>
      <c r="L14" s="70">
        <f t="shared" si="3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40"/>
      <c r="AD14" s="39"/>
      <c r="AE14" s="40"/>
    </row>
    <row r="15" spans="1:31" x14ac:dyDescent="0.25">
      <c r="E15" s="39"/>
      <c r="F15" s="40"/>
      <c r="G15" s="10"/>
      <c r="H15" s="10"/>
      <c r="I15" s="10"/>
      <c r="J15" s="10"/>
      <c r="K15" s="10"/>
      <c r="L15" s="67">
        <f t="shared" si="3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40"/>
      <c r="AD15" s="75"/>
      <c r="AE15" s="76"/>
    </row>
    <row r="16" spans="1:31" x14ac:dyDescent="0.25">
      <c r="E16" s="39"/>
      <c r="F16" s="40"/>
      <c r="G16" s="10"/>
      <c r="H16" s="10"/>
      <c r="I16" s="10"/>
      <c r="J16" s="10"/>
      <c r="K16" s="10"/>
      <c r="L16" s="67">
        <f t="shared" si="3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0"/>
      <c r="AD16" s="75"/>
      <c r="AE16" s="76"/>
    </row>
    <row r="17" spans="5:31" x14ac:dyDescent="0.25">
      <c r="E17" s="39"/>
      <c r="F17" s="40"/>
      <c r="G17" s="10"/>
      <c r="H17" s="10"/>
      <c r="I17" s="10"/>
      <c r="J17" s="10"/>
      <c r="K17" s="10"/>
      <c r="L17" s="67">
        <f t="shared" si="3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40"/>
      <c r="AD17" s="75"/>
      <c r="AE17" s="76"/>
    </row>
    <row r="18" spans="5:31" x14ac:dyDescent="0.25">
      <c r="E18" s="39"/>
      <c r="F18" s="40"/>
      <c r="G18" s="10"/>
      <c r="H18" s="10"/>
      <c r="I18" s="10"/>
      <c r="J18" s="10"/>
      <c r="K18" s="10"/>
      <c r="L18" s="6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40"/>
      <c r="AD18" s="75"/>
      <c r="AE18" s="76"/>
    </row>
    <row r="19" spans="5:31" x14ac:dyDescent="0.25">
      <c r="E19" s="39"/>
      <c r="F19" s="40"/>
      <c r="G19" s="10"/>
      <c r="H19" s="10"/>
      <c r="I19" s="10"/>
      <c r="J19" s="10"/>
      <c r="K19" s="10"/>
      <c r="L19" s="67">
        <f t="shared" si="3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40"/>
      <c r="AD19" s="75"/>
      <c r="AE19" s="76"/>
    </row>
    <row r="20" spans="5:31" x14ac:dyDescent="0.25">
      <c r="E20" s="39"/>
      <c r="F20" s="40"/>
      <c r="G20" s="10"/>
      <c r="H20" s="10"/>
      <c r="I20" s="10"/>
      <c r="J20" s="10"/>
      <c r="K20" s="10"/>
      <c r="L20" s="67">
        <f t="shared" si="3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0"/>
      <c r="AD20" s="75"/>
      <c r="AE20" s="76"/>
    </row>
    <row r="21" spans="5:31" x14ac:dyDescent="0.25">
      <c r="E21" s="39"/>
      <c r="F21" s="40"/>
      <c r="G21" s="10"/>
      <c r="H21" s="10"/>
      <c r="I21" s="10"/>
      <c r="J21" s="10"/>
      <c r="K21" s="10"/>
      <c r="L21" s="67">
        <f t="shared" si="3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0"/>
      <c r="AD21" s="75"/>
      <c r="AE21" s="76"/>
    </row>
    <row r="22" spans="5:31" x14ac:dyDescent="0.25">
      <c r="E22" s="39"/>
      <c r="F22" s="40"/>
      <c r="G22" s="10"/>
      <c r="H22" s="10"/>
      <c r="I22" s="10"/>
      <c r="J22" s="10"/>
      <c r="K22" s="10"/>
      <c r="L22" s="67">
        <f t="shared" si="3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0"/>
      <c r="AD22" s="75"/>
      <c r="AE22" s="76"/>
    </row>
    <row r="23" spans="5:31" x14ac:dyDescent="0.25">
      <c r="E23" s="39"/>
      <c r="F23" s="40"/>
      <c r="G23" s="10"/>
      <c r="H23" s="10"/>
      <c r="I23" s="10"/>
      <c r="J23" s="10"/>
      <c r="K23" s="10"/>
      <c r="L23" s="67">
        <f t="shared" si="3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0"/>
      <c r="AD23" s="75"/>
      <c r="AE23" s="76"/>
    </row>
    <row r="24" spans="5:31" x14ac:dyDescent="0.25">
      <c r="E24" s="39"/>
      <c r="F24" s="40"/>
      <c r="G24" s="10"/>
      <c r="H24" s="10"/>
      <c r="I24" s="10"/>
      <c r="J24" s="10"/>
      <c r="K24" s="10"/>
      <c r="L24" s="67">
        <f t="shared" si="3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0"/>
      <c r="AD24" s="75"/>
      <c r="AE24" s="76"/>
    </row>
    <row r="25" spans="5:31" x14ac:dyDescent="0.25">
      <c r="E25" s="39"/>
      <c r="F25" s="40"/>
      <c r="G25" s="10"/>
      <c r="H25" s="10"/>
      <c r="I25" s="10"/>
      <c r="J25" s="10"/>
      <c r="K25" s="10"/>
      <c r="L25" s="67">
        <f t="shared" si="3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0"/>
      <c r="AD25" s="75"/>
      <c r="AE25" s="76"/>
    </row>
    <row r="26" spans="5:31" x14ac:dyDescent="0.25">
      <c r="E26" s="39"/>
      <c r="F26" s="40"/>
      <c r="G26" s="10"/>
      <c r="H26" s="10"/>
      <c r="I26" s="10"/>
      <c r="J26" s="10"/>
      <c r="K26" s="10"/>
      <c r="L26" s="67">
        <f t="shared" si="3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0"/>
      <c r="AD26" s="75"/>
      <c r="AE26" s="76"/>
    </row>
    <row r="27" spans="5:31" x14ac:dyDescent="0.25">
      <c r="E27" s="39"/>
      <c r="F27" s="40"/>
      <c r="G27" s="10"/>
      <c r="H27" s="10"/>
      <c r="I27" s="10"/>
      <c r="J27" s="10"/>
      <c r="K27" s="10"/>
      <c r="L27" s="67">
        <f t="shared" si="3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0"/>
      <c r="AD27" s="75"/>
      <c r="AE27" s="76"/>
    </row>
    <row r="28" spans="5:31" x14ac:dyDescent="0.25">
      <c r="E28" s="39"/>
      <c r="F28" s="40"/>
      <c r="G28" s="10"/>
      <c r="H28" s="10"/>
      <c r="I28" s="10"/>
      <c r="J28" s="10"/>
      <c r="K28" s="10"/>
      <c r="L28" s="67">
        <f t="shared" si="3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0"/>
      <c r="AD28" s="75"/>
      <c r="AE28" s="76"/>
    </row>
    <row r="29" spans="5:31" x14ac:dyDescent="0.25">
      <c r="E29" s="39"/>
      <c r="F29" s="40"/>
      <c r="G29" s="10"/>
      <c r="H29" s="10"/>
      <c r="I29" s="10"/>
      <c r="J29" s="10"/>
      <c r="K29" s="10"/>
      <c r="L29" s="67">
        <f t="shared" si="3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75"/>
      <c r="AE29" s="76"/>
    </row>
    <row r="30" spans="5:31" x14ac:dyDescent="0.25">
      <c r="E30" s="39"/>
      <c r="F30" s="40"/>
      <c r="G30" s="10"/>
      <c r="H30" s="10"/>
      <c r="I30" s="10"/>
      <c r="J30" s="10"/>
      <c r="K30" s="10"/>
      <c r="L30" s="67">
        <f t="shared" si="3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75"/>
      <c r="AE30" s="76"/>
    </row>
    <row r="31" spans="5:31" x14ac:dyDescent="0.25">
      <c r="E31" s="39"/>
      <c r="F31" s="40"/>
      <c r="G31" s="10"/>
      <c r="H31" s="10"/>
      <c r="I31" s="10"/>
      <c r="J31" s="10"/>
      <c r="K31" s="10"/>
      <c r="L31" s="67">
        <f t="shared" si="3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0"/>
      <c r="AD31" s="75"/>
      <c r="AE31" s="76"/>
    </row>
    <row r="32" spans="5:31" x14ac:dyDescent="0.25">
      <c r="E32" s="39"/>
      <c r="F32" s="40"/>
      <c r="G32" s="10"/>
      <c r="H32" s="10"/>
      <c r="I32" s="10"/>
      <c r="J32" s="10"/>
      <c r="K32" s="10"/>
      <c r="L32" s="67">
        <f t="shared" si="3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0"/>
      <c r="AD32" s="75"/>
      <c r="AE32" s="76"/>
    </row>
    <row r="33" spans="5:31" x14ac:dyDescent="0.25">
      <c r="E33" s="39"/>
      <c r="F33" s="40"/>
      <c r="G33" s="10"/>
      <c r="H33" s="10"/>
      <c r="I33" s="10"/>
      <c r="J33" s="10"/>
      <c r="K33" s="10"/>
      <c r="L33" s="67">
        <f t="shared" si="3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0"/>
      <c r="AD33" s="75"/>
      <c r="AE33" s="76"/>
    </row>
    <row r="34" spans="5:31" x14ac:dyDescent="0.25">
      <c r="E34" s="39"/>
      <c r="F34" s="40"/>
      <c r="G34" s="10"/>
      <c r="H34" s="10"/>
      <c r="I34" s="10"/>
      <c r="J34" s="10"/>
      <c r="K34" s="10"/>
      <c r="L34" s="67">
        <f t="shared" si="3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5:31" x14ac:dyDescent="0.25">
      <c r="E35" s="39"/>
      <c r="F35" s="40"/>
      <c r="G35" s="10"/>
      <c r="H35" s="10"/>
      <c r="I35" s="10"/>
      <c r="J35" s="10"/>
      <c r="K35" s="10"/>
      <c r="L35" s="67">
        <f t="shared" si="3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5:31" x14ac:dyDescent="0.25">
      <c r="E36" s="39"/>
      <c r="F36" s="40"/>
      <c r="G36" s="10"/>
      <c r="H36" s="10"/>
      <c r="I36" s="10"/>
      <c r="J36" s="10"/>
      <c r="K36" s="10"/>
      <c r="L36" s="70">
        <f t="shared" si="3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5:31" x14ac:dyDescent="0.25">
      <c r="E37" s="39"/>
      <c r="F37" s="40"/>
      <c r="G37" s="10"/>
      <c r="H37" s="10"/>
      <c r="I37" s="10"/>
      <c r="J37" s="10"/>
      <c r="K37" s="10"/>
      <c r="L37" s="70">
        <f t="shared" si="3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5:31" x14ac:dyDescent="0.25">
      <c r="E38" s="39"/>
      <c r="F38" s="40"/>
      <c r="G38" s="10"/>
      <c r="H38" s="10"/>
      <c r="I38" s="10"/>
      <c r="J38" s="10"/>
      <c r="K38" s="10"/>
      <c r="L38" s="70">
        <f t="shared" si="3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5:31" x14ac:dyDescent="0.25">
      <c r="E39" s="39"/>
      <c r="F39" s="40"/>
      <c r="G39" s="10"/>
      <c r="H39" s="10"/>
      <c r="I39" s="10"/>
      <c r="J39" s="10"/>
      <c r="K39" s="10"/>
      <c r="L39" s="70">
        <f t="shared" si="3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5:31" x14ac:dyDescent="0.25">
      <c r="E40" s="39"/>
      <c r="F40" s="40"/>
      <c r="G40" s="10"/>
      <c r="H40" s="10"/>
      <c r="I40" s="10"/>
      <c r="J40" s="10"/>
      <c r="K40" s="10"/>
      <c r="L40" s="7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5:31" x14ac:dyDescent="0.25">
      <c r="E41" s="39"/>
      <c r="F41" s="40"/>
      <c r="G41" s="10"/>
      <c r="H41" s="10"/>
      <c r="I41" s="10"/>
      <c r="J41" s="10"/>
      <c r="K41" s="10"/>
      <c r="L41" s="7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5:31" x14ac:dyDescent="0.25">
      <c r="E42" s="39"/>
      <c r="F42" s="40"/>
      <c r="G42" s="10"/>
      <c r="H42" s="10"/>
      <c r="I42" s="10"/>
      <c r="J42" s="10"/>
      <c r="K42" s="10"/>
      <c r="L42" s="7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5"/>
      <c r="AE42" s="76"/>
    </row>
    <row r="43" spans="5:31" x14ac:dyDescent="0.25">
      <c r="E43" s="39"/>
      <c r="F43" s="40"/>
      <c r="G43" s="10"/>
      <c r="H43" s="10"/>
      <c r="I43" s="10"/>
      <c r="J43" s="10"/>
      <c r="K43" s="10"/>
      <c r="L43" s="7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5"/>
      <c r="AE43" s="76"/>
    </row>
    <row r="44" spans="5:31" x14ac:dyDescent="0.25">
      <c r="E44" s="39"/>
      <c r="F44" s="40"/>
      <c r="G44" s="10"/>
      <c r="H44" s="10"/>
      <c r="I44" s="10"/>
      <c r="J44" s="10"/>
      <c r="K44" s="10"/>
      <c r="L44" s="70">
        <f t="shared" si="3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5"/>
      <c r="AE44" s="76"/>
    </row>
    <row r="45" spans="5:31" x14ac:dyDescent="0.25">
      <c r="E45" s="39"/>
      <c r="F45" s="40"/>
      <c r="G45" s="10"/>
      <c r="H45" s="10"/>
      <c r="I45" s="10"/>
      <c r="J45" s="10"/>
      <c r="K45" s="10"/>
      <c r="L45" s="70">
        <f t="shared" si="3"/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5"/>
      <c r="AE45" s="76"/>
    </row>
    <row r="46" spans="5:31" x14ac:dyDescent="0.25">
      <c r="E46" s="39"/>
      <c r="F46" s="40"/>
      <c r="G46" s="10"/>
      <c r="H46" s="10"/>
      <c r="I46" s="10"/>
      <c r="J46" s="10"/>
      <c r="K46" s="10"/>
      <c r="L46" s="70">
        <f t="shared" si="3"/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5"/>
      <c r="AE46" s="76"/>
    </row>
    <row r="47" spans="5:31" x14ac:dyDescent="0.25">
      <c r="E47" s="39"/>
      <c r="F47" s="40"/>
      <c r="G47" s="10"/>
      <c r="H47" s="10"/>
      <c r="I47" s="10"/>
      <c r="J47" s="10"/>
      <c r="K47" s="10"/>
      <c r="L47" s="70">
        <f t="shared" si="3"/>
        <v>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5"/>
      <c r="AE47" s="76"/>
    </row>
    <row r="48" spans="5:31" x14ac:dyDescent="0.25">
      <c r="E48" s="39"/>
      <c r="F48" s="40"/>
      <c r="G48" s="10"/>
      <c r="H48" s="10"/>
      <c r="I48" s="10"/>
      <c r="J48" s="10"/>
      <c r="K48" s="10"/>
      <c r="L48" s="70">
        <f t="shared" si="3"/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5"/>
      <c r="AE48" s="76"/>
    </row>
    <row r="49" spans="5:31" x14ac:dyDescent="0.25">
      <c r="E49" s="39"/>
      <c r="F49" s="40"/>
      <c r="G49" s="10"/>
      <c r="H49" s="10"/>
      <c r="I49" s="10"/>
      <c r="J49" s="10"/>
      <c r="K49" s="10"/>
      <c r="L49" s="70">
        <f t="shared" si="3"/>
        <v>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5"/>
      <c r="AE49" s="76"/>
    </row>
    <row r="50" spans="5:31" x14ac:dyDescent="0.25">
      <c r="E50" s="39"/>
      <c r="F50" s="40"/>
      <c r="G50" s="10"/>
      <c r="H50" s="10"/>
      <c r="I50" s="10"/>
      <c r="J50" s="10"/>
      <c r="K50" s="10"/>
      <c r="L50" s="70">
        <f t="shared" si="3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5"/>
      <c r="AE50" s="76"/>
    </row>
    <row r="51" spans="5:31" x14ac:dyDescent="0.25">
      <c r="E51" s="36"/>
      <c r="F51" s="40"/>
      <c r="L51" s="70">
        <f t="shared" si="3"/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5"/>
      <c r="AE51" s="76"/>
    </row>
    <row r="52" spans="5:31" x14ac:dyDescent="0.25">
      <c r="E52" s="36"/>
      <c r="F52" s="37"/>
      <c r="L52" s="70">
        <f t="shared" si="3"/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6"/>
      <c r="F53" s="37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6"/>
      <c r="F54" s="37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1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1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1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1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1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1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5:31" x14ac:dyDescent="0.25">
      <c r="E64" s="39"/>
      <c r="F64" s="40"/>
      <c r="G64" s="10"/>
      <c r="H64" s="10"/>
      <c r="I64" s="10"/>
      <c r="J64" s="10"/>
      <c r="K64" s="40"/>
      <c r="L64" s="7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5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5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5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5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77"/>
      <c r="AE68" s="78"/>
    </row>
    <row r="69" spans="5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77"/>
      <c r="AE69" s="78"/>
    </row>
    <row r="70" spans="5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77"/>
      <c r="AE70" s="78"/>
    </row>
    <row r="71" spans="5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77"/>
      <c r="AE71" s="78"/>
    </row>
    <row r="72" spans="5:31" x14ac:dyDescent="0.25">
      <c r="E72" s="39"/>
      <c r="F72" s="40"/>
      <c r="G72" s="10"/>
      <c r="H72" s="10"/>
      <c r="I72" s="10"/>
      <c r="J72" s="10"/>
      <c r="K72" s="4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81"/>
      <c r="AE72" s="82"/>
    </row>
    <row r="73" spans="5:31" x14ac:dyDescent="0.25">
      <c r="E73" s="39"/>
      <c r="F73" s="40"/>
      <c r="G73" s="10"/>
      <c r="H73" s="10"/>
      <c r="I73" s="10"/>
      <c r="J73" s="10"/>
      <c r="K73" s="4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5:31" x14ac:dyDescent="0.25">
      <c r="E74" s="39"/>
      <c r="F74" s="40"/>
      <c r="G74" s="10"/>
      <c r="H74" s="10"/>
      <c r="I74" s="10"/>
      <c r="J74" s="10"/>
      <c r="K74" s="40"/>
      <c r="L74" s="6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39"/>
      <c r="AE74" s="40"/>
    </row>
    <row r="75" spans="5:31" x14ac:dyDescent="0.25">
      <c r="E75" s="39"/>
      <c r="F75" s="40"/>
      <c r="G75" s="10"/>
      <c r="H75" s="10"/>
      <c r="I75" s="10"/>
      <c r="J75" s="10"/>
      <c r="K75" s="40"/>
      <c r="L75" s="6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5:31" x14ac:dyDescent="0.25">
      <c r="E76" s="39"/>
      <c r="F76" s="40"/>
      <c r="G76" s="10"/>
      <c r="H76" s="10"/>
      <c r="I76" s="10"/>
      <c r="J76" s="10"/>
      <c r="K76" s="40"/>
      <c r="L76" s="7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5:31" x14ac:dyDescent="0.25">
      <c r="E77" s="39"/>
      <c r="F77" s="40"/>
      <c r="G77" s="10"/>
      <c r="H77" s="10"/>
      <c r="I77" s="10"/>
      <c r="J77" s="10"/>
      <c r="K77" s="10"/>
      <c r="L77" s="7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5:31" x14ac:dyDescent="0.25">
      <c r="E78" s="39"/>
      <c r="F78" s="40"/>
      <c r="G78" s="10"/>
      <c r="H78" s="10"/>
      <c r="I78" s="10"/>
      <c r="J78" s="10"/>
      <c r="K78" s="10"/>
      <c r="L78" s="7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5:31" x14ac:dyDescent="0.25">
      <c r="E79" s="39"/>
      <c r="F79" s="40"/>
      <c r="G79" s="10"/>
      <c r="H79" s="10"/>
      <c r="I79" s="10"/>
      <c r="J79" s="10"/>
      <c r="K79" s="10"/>
      <c r="L79" s="7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39"/>
      <c r="AE79" s="40"/>
    </row>
    <row r="80" spans="5:31" x14ac:dyDescent="0.25">
      <c r="E80" s="39"/>
      <c r="F80" s="40"/>
      <c r="G80" s="10"/>
      <c r="H80" s="10"/>
      <c r="I80" s="10"/>
      <c r="J80" s="10"/>
      <c r="K80" s="10"/>
      <c r="L80" s="7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0"/>
      <c r="AD80" s="39"/>
      <c r="AE80" s="40"/>
    </row>
    <row r="81" spans="3:31" x14ac:dyDescent="0.25">
      <c r="E81" s="39"/>
      <c r="F81" s="40"/>
      <c r="G81" s="10"/>
      <c r="H81" s="10"/>
      <c r="I81" s="10"/>
      <c r="J81" s="10"/>
      <c r="K81" s="10"/>
      <c r="L81" s="67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40"/>
      <c r="AD81" s="39"/>
      <c r="AE81" s="40"/>
    </row>
    <row r="82" spans="3:31" x14ac:dyDescent="0.25">
      <c r="E82" s="39"/>
      <c r="F82" s="40"/>
      <c r="G82" s="10"/>
      <c r="H82" s="10"/>
      <c r="I82" s="10"/>
      <c r="J82" s="10"/>
      <c r="K82" s="10"/>
      <c r="L82" s="67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40"/>
      <c r="AD82" s="39"/>
      <c r="AE82" s="40"/>
    </row>
    <row r="83" spans="3:31" x14ac:dyDescent="0.25">
      <c r="E83" s="39"/>
      <c r="F83" s="71"/>
      <c r="G83" s="10"/>
      <c r="H83" s="10"/>
      <c r="I83" s="10"/>
      <c r="J83" s="10"/>
      <c r="K83" s="10"/>
      <c r="L83" s="6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0"/>
      <c r="AD83" s="73"/>
      <c r="AE83" s="74"/>
    </row>
    <row r="84" spans="3:31" x14ac:dyDescent="0.25">
      <c r="C84" s="3" t="s">
        <v>8</v>
      </c>
      <c r="E84" s="38">
        <f t="shared" ref="E84:AC84" si="4">SUM(E6:E83)</f>
        <v>178.92</v>
      </c>
      <c r="F84" s="38">
        <f t="shared" si="4"/>
        <v>133.47999999999999</v>
      </c>
      <c r="G84" s="38">
        <f t="shared" si="4"/>
        <v>0</v>
      </c>
      <c r="H84" s="38">
        <f t="shared" si="4"/>
        <v>0</v>
      </c>
      <c r="I84" s="38">
        <f t="shared" si="4"/>
        <v>0</v>
      </c>
      <c r="J84" s="38">
        <f t="shared" si="4"/>
        <v>178.92</v>
      </c>
      <c r="K84" s="38">
        <f t="shared" si="4"/>
        <v>0</v>
      </c>
      <c r="L84" s="38">
        <f t="shared" si="4"/>
        <v>178.92</v>
      </c>
      <c r="M84" s="38">
        <f t="shared" si="4"/>
        <v>119.86</v>
      </c>
      <c r="N84" s="38">
        <f t="shared" si="4"/>
        <v>0</v>
      </c>
      <c r="O84" s="38">
        <f t="shared" si="4"/>
        <v>13.62</v>
      </c>
      <c r="P84" s="38">
        <f t="shared" si="4"/>
        <v>0</v>
      </c>
      <c r="Q84" s="38">
        <f t="shared" si="4"/>
        <v>0</v>
      </c>
      <c r="R84" s="38">
        <f t="shared" si="4"/>
        <v>0</v>
      </c>
      <c r="S84" s="38">
        <f t="shared" si="4"/>
        <v>0</v>
      </c>
      <c r="T84" s="38">
        <f t="shared" si="4"/>
        <v>0</v>
      </c>
      <c r="U84" s="38">
        <f t="shared" si="4"/>
        <v>0</v>
      </c>
      <c r="V84" s="38">
        <f t="shared" si="4"/>
        <v>0</v>
      </c>
      <c r="W84" s="38">
        <f t="shared" si="4"/>
        <v>0</v>
      </c>
      <c r="X84" s="38">
        <f t="shared" si="4"/>
        <v>0</v>
      </c>
      <c r="Y84" s="38">
        <f t="shared" si="4"/>
        <v>0</v>
      </c>
      <c r="Z84" s="38">
        <f t="shared" si="4"/>
        <v>133.47999999999999</v>
      </c>
      <c r="AA84" s="38">
        <f t="shared" si="4"/>
        <v>0</v>
      </c>
      <c r="AB84" s="38">
        <f t="shared" si="4"/>
        <v>0</v>
      </c>
      <c r="AC84" s="69">
        <f t="shared" si="4"/>
        <v>0</v>
      </c>
      <c r="AD84" s="4"/>
      <c r="AE84" s="37"/>
    </row>
    <row r="85" spans="3:31" x14ac:dyDescent="0.25">
      <c r="E85" s="36"/>
      <c r="F85" s="37"/>
      <c r="Y85" s="9"/>
      <c r="Z85" s="9"/>
      <c r="AA85" s="9"/>
      <c r="AB85" s="9"/>
      <c r="AC85" s="37"/>
      <c r="AE85" s="37"/>
    </row>
    <row r="86" spans="3:31" ht="15.75" thickBot="1" x14ac:dyDescent="0.3">
      <c r="C86" s="3" t="s">
        <v>56</v>
      </c>
      <c r="E86" s="66" t="s">
        <v>83</v>
      </c>
      <c r="F86" s="66" t="s">
        <v>83</v>
      </c>
      <c r="G86" s="4">
        <f>Budget!H34</f>
        <v>0</v>
      </c>
      <c r="H86" s="66" t="s">
        <v>83</v>
      </c>
      <c r="I86" s="72"/>
      <c r="J86" s="4">
        <f>Budget!H27</f>
        <v>0</v>
      </c>
      <c r="K86" s="56" t="s">
        <v>83</v>
      </c>
      <c r="L86" s="56" t="s">
        <v>83</v>
      </c>
      <c r="M86" s="4">
        <f>Budget!H6</f>
        <v>1200</v>
      </c>
      <c r="N86" s="4">
        <f>Budget!H7</f>
        <v>50</v>
      </c>
      <c r="O86" s="4">
        <f>Budget!H19</f>
        <v>120</v>
      </c>
      <c r="P86" s="4">
        <f>Budget!H9+Budget!H15</f>
        <v>550</v>
      </c>
      <c r="Q86" s="4">
        <f>Budget!H11</f>
        <v>375</v>
      </c>
      <c r="R86" s="4"/>
      <c r="S86" s="4">
        <f>Budget!H12+Budget!H13+Budget!H14</f>
        <v>200</v>
      </c>
      <c r="T86" s="4">
        <f>Budget!H17</f>
        <v>700</v>
      </c>
      <c r="U86" s="4">
        <f>Budget!H10</f>
        <v>250</v>
      </c>
      <c r="V86" s="4">
        <f>Budget!H16</f>
        <v>300</v>
      </c>
      <c r="W86" s="4"/>
      <c r="X86" s="4">
        <f>Budget!H18</f>
        <v>50</v>
      </c>
      <c r="Y86" s="10">
        <f>Budget!H8</f>
        <v>100</v>
      </c>
      <c r="Z86" s="56" t="s">
        <v>83</v>
      </c>
      <c r="AA86" s="56"/>
      <c r="AB86" s="56" t="s">
        <v>83</v>
      </c>
      <c r="AC86" s="57" t="s">
        <v>83</v>
      </c>
      <c r="AE86" s="37"/>
    </row>
    <row r="87" spans="3:31" ht="15.75" thickTop="1" x14ac:dyDescent="0.25">
      <c r="E87" s="36"/>
      <c r="F87" s="37"/>
      <c r="K87" s="62"/>
      <c r="L87" s="62"/>
      <c r="Y87" s="9"/>
      <c r="Z87" s="58"/>
      <c r="AA87" s="58"/>
      <c r="AB87" s="58"/>
      <c r="AC87" s="59"/>
      <c r="AE87" s="37"/>
    </row>
    <row r="88" spans="3:31" ht="15.75" thickBot="1" x14ac:dyDescent="0.3">
      <c r="C88" s="3" t="s">
        <v>34</v>
      </c>
      <c r="E88" s="66" t="s">
        <v>83</v>
      </c>
      <c r="F88" s="66" t="s">
        <v>83</v>
      </c>
      <c r="G88" s="42">
        <f t="shared" ref="G88:J88" si="5">G84-G86</f>
        <v>0</v>
      </c>
      <c r="H88" s="66"/>
      <c r="I88" s="66"/>
      <c r="J88" s="42">
        <f t="shared" si="5"/>
        <v>178.92</v>
      </c>
      <c r="K88" s="60"/>
      <c r="L88" s="60"/>
      <c r="M88" s="65">
        <f>M86-M84</f>
        <v>1080.1400000000001</v>
      </c>
      <c r="N88" s="65">
        <f t="shared" ref="N88:Y88" si="6">N86-N84</f>
        <v>50</v>
      </c>
      <c r="O88" s="65">
        <f t="shared" si="6"/>
        <v>106.38</v>
      </c>
      <c r="P88" s="65">
        <f t="shared" si="6"/>
        <v>550</v>
      </c>
      <c r="Q88" s="65">
        <f t="shared" si="6"/>
        <v>375</v>
      </c>
      <c r="R88" s="65">
        <f t="shared" si="6"/>
        <v>0</v>
      </c>
      <c r="S88" s="65">
        <f t="shared" si="6"/>
        <v>200</v>
      </c>
      <c r="T88" s="65">
        <f t="shared" si="6"/>
        <v>700</v>
      </c>
      <c r="U88" s="65">
        <f t="shared" si="6"/>
        <v>250</v>
      </c>
      <c r="V88" s="65">
        <f t="shared" si="6"/>
        <v>300</v>
      </c>
      <c r="W88" s="65">
        <f t="shared" si="6"/>
        <v>0</v>
      </c>
      <c r="X88" s="65">
        <f t="shared" si="6"/>
        <v>50</v>
      </c>
      <c r="Y88" s="65">
        <f t="shared" si="6"/>
        <v>100</v>
      </c>
      <c r="Z88" s="60"/>
      <c r="AA88" s="60"/>
      <c r="AB88" s="60"/>
      <c r="AC88" s="60"/>
      <c r="AD88" s="54"/>
      <c r="AE88" s="55"/>
    </row>
    <row r="89" spans="3:31" ht="15.75" thickTop="1" x14ac:dyDescent="0.25"/>
    <row r="91" spans="3:31" x14ac:dyDescent="0.25">
      <c r="C91" s="3" t="s">
        <v>60</v>
      </c>
      <c r="E91" s="4">
        <f>E84-SUM(G84:K84)</f>
        <v>0</v>
      </c>
    </row>
    <row r="92" spans="3:31" x14ac:dyDescent="0.25">
      <c r="C92" s="3" t="s">
        <v>59</v>
      </c>
      <c r="E92" s="4">
        <f>F84-SUM(M84:Y84)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5" workbookViewId="0">
      <selection activeCell="C23" sqref="C23"/>
    </sheetView>
  </sheetViews>
  <sheetFormatPr defaultRowHeight="15" x14ac:dyDescent="0.25"/>
  <sheetData>
    <row r="1" spans="3:14" ht="21" x14ac:dyDescent="0.35">
      <c r="C1" s="6" t="s">
        <v>91</v>
      </c>
    </row>
    <row r="2" spans="3:14" ht="21" x14ac:dyDescent="0.35">
      <c r="C2" s="6" t="s">
        <v>95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92</v>
      </c>
      <c r="H12">
        <v>40</v>
      </c>
    </row>
    <row r="13" spans="3:14" x14ac:dyDescent="0.25">
      <c r="C13" t="s">
        <v>96</v>
      </c>
      <c r="H13">
        <v>120</v>
      </c>
    </row>
    <row r="14" spans="3:14" x14ac:dyDescent="0.25">
      <c r="C14" t="s">
        <v>97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18" x14ac:dyDescent="0.25">
      <c r="C17" t="s">
        <v>98</v>
      </c>
      <c r="H17">
        <v>700</v>
      </c>
    </row>
    <row r="18" spans="3:18" x14ac:dyDescent="0.25">
      <c r="C18" t="s">
        <v>63</v>
      </c>
      <c r="H18">
        <v>50</v>
      </c>
    </row>
    <row r="19" spans="3:18" x14ac:dyDescent="0.25">
      <c r="C19" t="s">
        <v>99</v>
      </c>
      <c r="H19">
        <v>120</v>
      </c>
    </row>
    <row r="20" spans="3:18" x14ac:dyDescent="0.25">
      <c r="C20" t="s">
        <v>75</v>
      </c>
      <c r="H20">
        <v>0</v>
      </c>
    </row>
    <row r="21" spans="3:18" x14ac:dyDescent="0.25">
      <c r="C21" t="s">
        <v>65</v>
      </c>
      <c r="H21">
        <v>0</v>
      </c>
    </row>
    <row r="22" spans="3:18" ht="15.75" thickBot="1" x14ac:dyDescent="0.3">
      <c r="C22" t="s">
        <v>62</v>
      </c>
      <c r="H22">
        <v>0</v>
      </c>
    </row>
    <row r="23" spans="3:18" ht="15.75" thickBot="1" x14ac:dyDescent="0.3">
      <c r="C23" t="s">
        <v>33</v>
      </c>
      <c r="H23" s="5">
        <f>SUM(H6:H22)</f>
        <v>3895</v>
      </c>
      <c r="R23" s="5"/>
    </row>
    <row r="25" spans="3:18" ht="21" x14ac:dyDescent="0.35">
      <c r="C25" s="6" t="s">
        <v>14</v>
      </c>
    </row>
    <row r="27" spans="3:18" ht="15.75" thickBot="1" x14ac:dyDescent="0.3">
      <c r="C27" t="s">
        <v>39</v>
      </c>
    </row>
    <row r="28" spans="3:18" ht="15.75" thickBot="1" x14ac:dyDescent="0.3">
      <c r="H28" s="5">
        <f>SUM(H27:H27)</f>
        <v>0</v>
      </c>
    </row>
    <row r="30" spans="3:18" ht="15.75" thickBot="1" x14ac:dyDescent="0.3"/>
    <row r="31" spans="3:18" ht="19.5" thickBot="1" x14ac:dyDescent="0.35">
      <c r="C31" s="1" t="s">
        <v>40</v>
      </c>
      <c r="H31" s="5">
        <f>H23-H28</f>
        <v>3895</v>
      </c>
    </row>
    <row r="32" spans="3:18" ht="15.75" thickBot="1" x14ac:dyDescent="0.3"/>
    <row r="33" spans="3:8" ht="19.5" thickBot="1" x14ac:dyDescent="0.35">
      <c r="C33" s="1" t="s">
        <v>118</v>
      </c>
      <c r="H33" s="5">
        <v>3000</v>
      </c>
    </row>
    <row r="34" spans="3:8" ht="18.75" x14ac:dyDescent="0.3">
      <c r="C34" s="1"/>
      <c r="H34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topLeftCell="A3" zoomScale="130" zoomScaleNormal="130" workbookViewId="0">
      <selection activeCell="G5" sqref="G5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82</v>
      </c>
      <c r="F3" s="2" t="s">
        <v>33</v>
      </c>
      <c r="G3" s="46" t="s">
        <v>68</v>
      </c>
    </row>
    <row r="4" spans="1:7" x14ac:dyDescent="0.25">
      <c r="G4">
        <v>2300.42</v>
      </c>
    </row>
    <row r="6" spans="1:7" x14ac:dyDescent="0.25">
      <c r="F6" s="4">
        <f t="shared" ref="F6:F14" si="0">C6+D6+E6</f>
        <v>0</v>
      </c>
    </row>
    <row r="7" spans="1:7" x14ac:dyDescent="0.25">
      <c r="C7" s="47"/>
      <c r="D7" s="48"/>
      <c r="E7" s="48"/>
      <c r="F7" s="4">
        <f t="shared" si="0"/>
        <v>0</v>
      </c>
    </row>
    <row r="8" spans="1:7" x14ac:dyDescent="0.25">
      <c r="C8" s="47"/>
      <c r="D8" s="48"/>
      <c r="E8" s="48"/>
      <c r="F8" s="4">
        <f t="shared" si="0"/>
        <v>0</v>
      </c>
    </row>
    <row r="9" spans="1:7" x14ac:dyDescent="0.25">
      <c r="C9" s="47"/>
      <c r="D9" s="48"/>
      <c r="E9" s="48"/>
      <c r="F9" s="4">
        <f t="shared" si="0"/>
        <v>0</v>
      </c>
    </row>
    <row r="10" spans="1:7" x14ac:dyDescent="0.25">
      <c r="C10" s="47"/>
      <c r="D10" s="48"/>
      <c r="E10" s="48"/>
      <c r="F10" s="4">
        <f t="shared" si="0"/>
        <v>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/>
    </row>
    <row r="16" spans="1:7" x14ac:dyDescent="0.25">
      <c r="C16" s="47"/>
      <c r="D16" s="48"/>
      <c r="E16" s="48"/>
      <c r="F16" s="4"/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C19" s="47"/>
      <c r="D19" s="48"/>
      <c r="E19" s="48"/>
      <c r="F19" s="4"/>
    </row>
    <row r="20" spans="2:7" x14ac:dyDescent="0.25">
      <c r="B20" s="45" t="s">
        <v>33</v>
      </c>
      <c r="C20" s="23">
        <f>SUM(C6:C7)</f>
        <v>0</v>
      </c>
      <c r="D20" s="23">
        <f>SUM(D6:D19)</f>
        <v>0</v>
      </c>
      <c r="E20" s="23">
        <f>SUM(E5:E19)</f>
        <v>0</v>
      </c>
      <c r="F20" s="23">
        <f>SUM(F6:F19)</f>
        <v>0</v>
      </c>
      <c r="G20" s="23">
        <f>G4+E5-E8+D20-E9-E10</f>
        <v>2300.42</v>
      </c>
    </row>
    <row r="21" spans="2:7" x14ac:dyDescent="0.25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2022-03-24T13:25:00Z</cp:lastPrinted>
  <dcterms:created xsi:type="dcterms:W3CDTF">2011-06-26T08:01:14Z</dcterms:created>
  <dcterms:modified xsi:type="dcterms:W3CDTF">2022-06-24T12:31:31Z</dcterms:modified>
  <cp:category/>
  <cp:contentStatus/>
</cp:coreProperties>
</file>